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NUT__LOTE_06" sheetId="1" state="visible" r:id="rId2"/>
  </sheets>
  <definedNames>
    <definedName function="false" hidden="false" localSheetId="0" name="_xlnm.Print_Area" vbProcedure="false">MANUT__LOTE_06!$A$1:$H$188</definedName>
    <definedName function="false" hidden="false" name="__xlfn_BAHTTEXT" vbProcedure="false">"NA()"</definedName>
    <definedName function="false" hidden="false" localSheetId="0" name="Excel_BuiltIn_Print_Area" vbProcedure="false">MANUT__LOTE_06!$A$1:$G$371</definedName>
    <definedName function="false" hidden="false" localSheetId="0" name="Excel_BuiltIn__FilterDatabase" vbProcedure="false">MANUT__LOTE_06!$A$48:$G$48</definedName>
    <definedName function="false" hidden="false" localSheetId="0" name="Print_Area_0" vbProcedure="false">MANUT__LOTE_06!$A$1:$H$189</definedName>
    <definedName function="false" hidden="false" localSheetId="0" name="Print_Titles_0" vbProcedure="false">manut__lote_06!#ref!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<sst xmlns="http://schemas.openxmlformats.org/spreadsheetml/2006/main" count="562" uniqueCount="387">
  <si>
    <t xml:space="preserve">MANUTENÇÃO PREDIAL PREVENTIVA E CORRETIVA DOS NÚCLEO DA DEFENSORIAS PÚBLICAS DO ESTADO DO MARANHÃO 
LOTE 06</t>
  </si>
  <si>
    <t xml:space="preserve">LOCAL</t>
  </si>
  <si>
    <t xml:space="preserve">DEFENSORIA PÚBLICA REGIONAL DE AMARANTE DO MARANHÃO</t>
  </si>
  <si>
    <t xml:space="preserve">ENDEREÇO</t>
  </si>
  <si>
    <t xml:space="preserve">DEFENSORIA PÚBLICA REGIONAL DE ANAJATUBA</t>
  </si>
  <si>
    <t xml:space="preserve">Rua Magalhães de Almeida, s/n, Centro – Anajatuba</t>
  </si>
  <si>
    <t xml:space="preserve">DEFENSORIA PÚBLICA REGIONAL DE BARREIRINHAS</t>
  </si>
  <si>
    <t xml:space="preserve">Rua São Francisco, s/n, bairro Boa Fé – Barreirinhas/MA</t>
  </si>
  <si>
    <t xml:space="preserve">DEFENSORIA PÚBLICA REGIONAL DE CIDADE OLÍMPÍCA (SÃO LUÍS)</t>
  </si>
  <si>
    <t xml:space="preserve">DEFENSORIA PÚBLICA REGIONAL DE DOM PEDRO</t>
  </si>
  <si>
    <t xml:space="preserve">DEFENSORIA PÚBLICA REGIONAL DE ESTREITO</t>
  </si>
  <si>
    <t xml:space="preserve">Rua 5, Qd 24, Residencial Madre Paulina, S/N.</t>
  </si>
  <si>
    <t xml:space="preserve">DEFENSORIA PÚBLICA REGIONAL DE EUGÊNIO BARROS</t>
  </si>
  <si>
    <t xml:space="preserve">Rua 07 de setembro, Bairro Centro – Eugênio Barros/MA</t>
  </si>
  <si>
    <t xml:space="preserve">DEFENSORIA PÚBLICA REGIONAL DE JOÃO LISBOA</t>
  </si>
  <si>
    <t xml:space="preserve">DEFENSORIA PÚBLICA REGIONAL DE MARACAÇUMÉ</t>
  </si>
  <si>
    <t xml:space="preserve">Rua Cristovão Colombo, s/n, Centro – Maracaçumé/MA</t>
  </si>
  <si>
    <t xml:space="preserve">DEFENSORIA PÚBLICA REGIONAL DE MATINHA</t>
  </si>
  <si>
    <t xml:space="preserve">Rua Dr. Afonso Matos, s/n, Centro – Matinha/MA</t>
  </si>
  <si>
    <t xml:space="preserve">DEFENSORIA PÚBLICA REGIONAL DE MIRADOR</t>
  </si>
  <si>
    <t xml:space="preserve">DEFENSORIA PÚBLICA REGIONAL DE PAULO RAMOS</t>
  </si>
  <si>
    <t xml:space="preserve">DEFENSORIA PÚBLICA REGIONAL DE PINDARÉ MIRIM</t>
  </si>
  <si>
    <t xml:space="preserve">Rua Santos Dumont, nº18, Centro – Pindaré Mirim/MA</t>
  </si>
  <si>
    <t xml:space="preserve">BDI</t>
  </si>
  <si>
    <t xml:space="preserve">DEFENSORIA PÚBLICA REGIONAL DE SANTA LUZIA DO PARUÁ</t>
  </si>
  <si>
    <t xml:space="preserve">Rua Maranhão, s/n, Centro – Santa Luzia do Paruá/MA</t>
  </si>
  <si>
    <t xml:space="preserve">DEFENSORIA PÚBLICA REGIONAL DE SANTA LUZIA DO TIDE</t>
  </si>
  <si>
    <t xml:space="preserve">DEFENSORIA PÚBLICA REGIONAL DE SANTO ANTÔNIO DOS LOPES</t>
  </si>
  <si>
    <t xml:space="preserve">DEFENSORIA PÚBLICA REGIONAL DE SÃO VICENTE DO FÉRRER</t>
  </si>
  <si>
    <t xml:space="preserve">DEFENSORIA PÚBLICA REGIONAL DE TUNTUM</t>
  </si>
  <si>
    <t xml:space="preserve">Rua Frei Carlos, s/n, Centro – Tuntum/MA</t>
  </si>
  <si>
    <t xml:space="preserve">DEFENSORIA PÚBLICA REGIONAL DE TURIAÇU</t>
  </si>
  <si>
    <t xml:space="preserve">Avenida Santos Dumont, S/N, Centro – Turiaçu</t>
  </si>
  <si>
    <t xml:space="preserve">DEFENSORIA PÚBLICA REGIONAL DE TUTÓIA</t>
  </si>
  <si>
    <t xml:space="preserve">Avenida Contorno, Povoado Comum, Tutóia-MA</t>
  </si>
  <si>
    <t xml:space="preserve">DEFENSORIA PÚBLICA REGIONAL DE VITÓRIA DO MEARIM</t>
  </si>
  <si>
    <t xml:space="preserve">Rua Santa Terezinha, s/n, Centro – Vitória do Mearim/MA</t>
  </si>
  <si>
    <t xml:space="preserve">DEFENSORIA PÚBLICA REGIONAL DE VITORINO FREIRE</t>
  </si>
  <si>
    <t xml:space="preserve">Rua José Cipriano, nº 267, Centro – Vitorino Freire/MA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</si>
  <si>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</si>
  <si>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</si>
  <si>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</si>
  <si>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</si>
  <si>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</si>
  <si>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</si>
  <si>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</si>
  <si>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</si>
  <si>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</si>
  <si>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</si>
  <si>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</si>
  <si>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</si>
  <si>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</si>
  <si>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</si>
  <si>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</si>
  <si>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</si>
  <si>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</si>
  <si>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</si>
  <si>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</si>
  <si>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</si>
  <si>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</si>
  <si>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</si>
  <si>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</si>
  <si>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</si>
  <si>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</si>
  <si>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</si>
  <si>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2.1.4</t>
  </si>
  <si>
    <t xml:space="preserve">87247</t>
  </si>
  <si>
    <t xml:space="preserve">REVESTIMENTO CERÂMICO PARA PISO COM PLACAS TIPO ESMALTADA EXTRA DE DIMENSÕES 60X60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</si>
  <si>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</si>
  <si>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</si>
  <si>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</si>
  <si>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</si>
  <si>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</si>
  <si>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</si>
  <si>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</si>
  <si>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</si>
  <si>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</si>
  <si>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</si>
  <si>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</si>
  <si>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</si>
  <si>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</si>
  <si>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EXECUÇÃO DE PASSEIO (CALÇADA) OU PISO DE CONCRETO COM CONCRETO MOLDADO IN LOCO, FEITO EM OBRA, ACABAMENTO CONVENCIONAL, ESPESSURA 8 CM, ARMADO. AF_07/2016</t>
  </si>
  <si>
    <t xml:space="preserve">2.1.10</t>
  </si>
  <si>
    <t xml:space="preserve">CONTRAPISO EM ARGAMASSA TRAÇO 1:4 (CIMENTO E AREIA), PREPARO MECÂNICO COM BETONEIRA 400 L, APLICADO EM ÁREAS SECAS SOBRE LAJE, ADERIDO, ESPESSURA 2CM. AF_06/2014</t>
  </si>
  <si>
    <t xml:space="preserve">2.1.11</t>
  </si>
  <si>
    <t xml:space="preserve">LASTRO DE CONCRETO MAGRO, APLICADO EM PISOS OU RADIERS, ESPESSURA DE 5 CM. AF_07/2016</t>
  </si>
  <si>
    <t xml:space="preserve">m²</t>
  </si>
  <si>
    <t xml:space="preserve">02266/ORSE</t>
  </si>
  <si>
    <t xml:space="preserve"> SOLEIRA EM GRANITO CINZA ANDORINHA, L= 15 CM, E= 2CM</t>
  </si>
  <si>
    <t xml:space="preserve">M</t>
  </si>
  <si>
    <t xml:space="preserve">90444</t>
  </si>
  <si>
    <t xml:space="preserve">RASGO EM CONTRAPISO PARA RAMAIS/ DISTRIBUIÇÃO COM DIÂMETROS MAIORES QUE 40 MM E MENORES QUE 75 MM.AF_05/2015</t>
  </si>
  <si>
    <t xml:space="preserve">85184</t>
  </si>
  <si>
    <t xml:space="preserve"> RETIRADA DE GRAMA EM PLACAS</t>
  </si>
  <si>
    <t xml:space="preserve">98504</t>
  </si>
  <si>
    <t xml:space="preserve">PLANTIO DE GRAMA EM PLACAS. AF_05/2018</t>
  </si>
  <si>
    <t xml:space="preserve">2.1.12</t>
  </si>
  <si>
    <t xml:space="preserve">PISO VINÍLICO SEMI-FLEXÍVEL EM PLACAS, PADRÃO LISO, ESPESSURA 3,2 MM, FIXADO COM COLA. AF_09/2020</t>
  </si>
  <si>
    <t xml:space="preserve">98688/SINAPI</t>
  </si>
  <si>
    <t xml:space="preserve">RODAPÉ EM POLIESTIRENO, ALTURA 5 CM. AF_06/2018</t>
  </si>
  <si>
    <t xml:space="preserve">2.2</t>
  </si>
  <si>
    <t xml:space="preserve">PAREDES</t>
  </si>
  <si>
    <t xml:space="preserve"> 96371 </t>
  </si>
  <si>
    <t xml:space="preserve">SINAPI</t>
  </si>
  <si>
    <t xml:space="preserve">PAREDE COM PLACAS DE GESSO ACARTONADO (DRYWALL), PARA USO INTERNO, COM UMA FACE SIMPLES E ESTRUTURA METÁLICA COM GUIAS SIMPLES, COM VÃOS. AF_06/2017_P</t>
  </si>
  <si>
    <t xml:space="preserve">SINAPI/96372</t>
  </si>
  <si>
    <t xml:space="preserve">INSTALAÇÃO DE ISOLAMENTO COM LÃ DE ROCHA EM PAREDES DRYWALL. AF_06/2017</t>
  </si>
  <si>
    <t xml:space="preserve"> 88483 </t>
  </si>
  <si>
    <t xml:space="preserve">APLICAÇÃO DE FUNDO SELADOR LÁTEX PVA EM PAREDES, UMA DEMÃO. AF_06/2014</t>
  </si>
  <si>
    <t xml:space="preserve"> 88497 </t>
  </si>
  <si>
    <t xml:space="preserve">APLICAÇÃO E LIXAMENTO DE MASSA LÁTEX EM PAREDES, DUAS DEMÃOS. AF_06/2014</t>
  </si>
  <si>
    <t xml:space="preserve"> 88489 </t>
  </si>
  <si>
    <t xml:space="preserve">APLICAÇÃO MANUAL DE PINTURA COM TINTA LÁTEX ACRÍLICA EM PAREDES, DUAS DEMÃOS. AF_06/2014</t>
  </si>
  <si>
    <t xml:space="preserve"> 96374 </t>
  </si>
  <si>
    <t xml:space="preserve">INSTALAÇÃO DE REFORÇO DE MADEIRA EM PAREDE DRYWALL. AF_06/2017</t>
  </si>
  <si>
    <t xml:space="preserve">S02306</t>
  </si>
  <si>
    <t xml:space="preserve">ORSE</t>
  </si>
  <si>
    <t xml:space="preserve">PINTURA DE ACABAMENTO COM APLICAÇÃO DE 02 DEMÃOS DE ESMALTE SINTÉTICO SOBRE SUPERFÍCIES METÁLICAS - R1</t>
  </si>
  <si>
    <t xml:space="preserve">m2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</si>
  <si>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</si>
  <si>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</si>
  <si>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</si>
  <si>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</si>
  <si>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</si>
  <si>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</si>
  <si>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</si>
  <si>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97633/SINAPI</t>
  </si>
  <si>
    <t xml:space="preserve">DEMOLIÇÃO DE REVESTIMENTO CERÂMICO, DE FORMA MANUAL, SEM REAPROVEITAMENTO. AF_12/2017</t>
  </si>
  <si>
    <t xml:space="preserve">2.2.13</t>
  </si>
  <si>
    <t xml:space="preserve">C.M</t>
  </si>
  <si>
    <t xml:space="preserve">REVESTIMENTO CERÂMICO PARA PAREDES INTERNAS COM PLACAS TIPO ESMALTADA EXTRA DE DIMENSÕES 33X60 </t>
  </si>
  <si>
    <t xml:space="preserve">3.0</t>
  </si>
  <si>
    <t xml:space="preserve">TETO</t>
  </si>
  <si>
    <t xml:space="preserve">3.1</t>
  </si>
  <si>
    <t xml:space="preserve">ORSE </t>
  </si>
  <si>
    <t xml:space="preserve">Forro modulado 625x1250mm em placa (EPS) de isopor auto-extinguível com perfis T24 clicados em aço, acabamento em pintura texturizada - Fornecimento e instalação</t>
  </si>
  <si>
    <t xml:space="preserve">4.0</t>
  </si>
  <si>
    <t xml:space="preserve">ESQUADRIAS</t>
  </si>
  <si>
    <t xml:space="preserve">4.1</t>
  </si>
  <si>
    <t xml:space="preserve">ESQUADRIAS EM MADEIRA</t>
  </si>
  <si>
    <t xml:space="preserve"> 9715 </t>
  </si>
  <si>
    <t xml:space="preserve">Fornecimento e montagem de porta para parede drywall (gesso acartonado), semi-oca, inclusive caixão em madeira e ferragens - 90 x 210 cm</t>
  </si>
  <si>
    <t xml:space="preserve">Un</t>
  </si>
  <si>
    <t xml:space="preserve"> 9714 </t>
  </si>
  <si>
    <t xml:space="preserve">Fornecimento e montagem de porta para parede drywall (gesso acartonado), semi-oca, inclusive caixão em madeira e ferragens - 80 x 210 cm</t>
  </si>
  <si>
    <t xml:space="preserve">CPU-01</t>
  </si>
  <si>
    <t xml:space="preserve">PRÓPRIA</t>
  </si>
  <si>
    <t xml:space="preserve">PORTA DE VIDRO TEMPERADO 2 FOLHAS ABRIR (2,10 X 0,90) FIXO DE VIDRO 2 FOLHAS ( 2,40 X 1,00 ) 1 BANDEIRA DE (1,80 X 0,30) INCLUSO PUXADOR E ACESSORIOS</t>
  </si>
  <si>
    <t xml:space="preserve">CPU-02</t>
  </si>
  <si>
    <t xml:space="preserve">janela  de correr de correr com uma fixa e outra móvel em vidro temperado 8mm com grade de alumínio branca , fixada em moldura em metalon e aço galvanizado 90x30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</si>
  <si>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</si>
  <si>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</si>
  <si>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</si>
  <si>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</si>
  <si>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</si>
  <si>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</si>
  <si>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</si>
  <si>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</si>
  <si>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</si>
  <si>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</si>
  <si>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</si>
  <si>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</si>
  <si>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</si>
  <si>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</si>
  <si>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</si>
  <si>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</si>
  <si>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</si>
  <si>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</si>
  <si>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</si>
  <si>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</si>
  <si>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</si>
  <si>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</si>
  <si>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</si>
  <si>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</si>
  <si>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</si>
  <si>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</si>
  <si>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</si>
  <si>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</si>
  <si>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</si>
  <si>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5.1.5</t>
  </si>
  <si>
    <t xml:space="preserve">LÂMPADA COMPACTA FLUORESCENTE DE 15 W, BASE E27 - FORNECIMENTO E INSTALAÇÃO. AF_11/2017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</si>
  <si>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</si>
  <si>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</si>
  <si>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</si>
  <si>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</si>
  <si>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5.1.11</t>
  </si>
  <si>
    <t xml:space="preserve">07780/ORSE</t>
  </si>
  <si>
    <t xml:space="preserve"> LUMINÁRIA DE EMERGÊNCIA 2X8 W G-LIGHT OU SIMILAR</t>
  </si>
  <si>
    <t xml:space="preserve">73953/002</t>
  </si>
  <si>
    <t xml:space="preserve">LUMINÁRIA TIPO PLAFON, DE SOBREPOR, COM 1 LÂMPADA LED - FORNECIMENTO E INSTALAÇÃO. AF_11/2017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</si>
  <si>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</si>
  <si>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</si>
  <si>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</si>
  <si>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</si>
  <si>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</si>
  <si>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</si>
  <si>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</si>
  <si>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</si>
  <si>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</si>
  <si>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</si>
  <si>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</si>
  <si>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</si>
  <si>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</si>
  <si>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</si>
  <si>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</si>
  <si>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</si>
  <si>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</si>
  <si>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</si>
  <si>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</si>
  <si>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</si>
  <si>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</si>
  <si>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</si>
  <si>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</si>
  <si>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12156/ORSE</t>
  </si>
  <si>
    <t xml:space="preserve">Tomada para uso geral, 2p + t, ABNT, de sobrepor, 20 A, com caixa, "Sistema X"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</si>
  <si>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</si>
  <si>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</si>
  <si>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</si>
  <si>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</si>
  <si>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101894/ORSE </t>
  </si>
  <si>
    <t xml:space="preserve"> DISJUNTOR TRIPOLAR TIPO NEMA, CORRENTE NOMINAL DE 60 ATÉ 100A - FORNECIMENTO E INSTALAÇÃO. AF_10/2020</t>
  </si>
  <si>
    <t xml:space="preserve">5.1.26</t>
  </si>
  <si>
    <t xml:space="preserve">74130/001</t>
  </si>
  <si>
    <t xml:space="preserve">DISJUNTOR TERMOMAGNETICO MONOPOLAR PADRAO NEMA (AMERICANO) 10 A 30A 240V, FORNECIMENTO E INSTALACAO</t>
  </si>
  <si>
    <t xml:space="preserve">5.1.27</t>
  </si>
  <si>
    <t xml:space="preserve">74130/002</t>
  </si>
  <si>
    <t xml:space="preserve">DISJUNTOR TERMOMAGNETICO MONOPOLAR PADRAO NEMA (AMERICANO) 35 A 50A 240V, FORNECIMENTO E INSTALACAO</t>
  </si>
  <si>
    <t xml:space="preserve">5.1.28</t>
  </si>
  <si>
    <t xml:space="preserve">Desinstalação de condicionador de ar tipo split teto, 9.000 BTU</t>
  </si>
  <si>
    <t xml:space="preserve">5.1.29</t>
  </si>
  <si>
    <t xml:space="preserve">Desinstalação  de condicionador de ar tipo split teto, 12.000 BTU</t>
  </si>
  <si>
    <t xml:space="preserve">5.1.30</t>
  </si>
  <si>
    <t xml:space="preserve">8765/ORSE</t>
  </si>
  <si>
    <t xml:space="preserve">Desinstalação e instalação de condicionador de ar tipo split teto, 18.000 BTU</t>
  </si>
  <si>
    <t xml:space="preserve">5.1.31</t>
  </si>
  <si>
    <t xml:space="preserve">4464/ORSE</t>
  </si>
  <si>
    <t xml:space="preserve">Instalação de condicionador de ar tipo split high wall, 9000 btu</t>
  </si>
  <si>
    <t xml:space="preserve">5.1.33</t>
  </si>
  <si>
    <t xml:space="preserve">4468/ORSE</t>
  </si>
  <si>
    <t xml:space="preserve">Instalação de condicionador de ar tipo split piso-teto, 12000 btu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</si>
  <si>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</si>
  <si>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</si>
  <si>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</si>
  <si>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</si>
  <si>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</si>
  <si>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</si>
  <si>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5E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</si>
  <si>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</si>
  <si>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</si>
  <si>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</si>
  <si>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</si>
  <si>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</si>
  <si>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INSTALAÇÕES HIDROSANITÁRIOS</t>
  </si>
  <si>
    <t xml:space="preserve">7.1</t>
  </si>
  <si>
    <t xml:space="preserve">MATERIAIS HIDROSSINATÁRIOS</t>
  </si>
  <si>
    <t xml:space="preserve">7.1.1</t>
  </si>
  <si>
    <t xml:space="preserve">89356</t>
  </si>
  <si>
    <t xml:space="preserve">TUBO, PVC, SOLDÁVEL, DN 25MM, INSTALADO EM RAMAL OU SUB-RAMAL DE ÁGUA - FORNECIMENTO E INSTALAÇÃO</t>
  </si>
  <si>
    <t xml:space="preserve">7.1.2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</si>
  <si>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</si>
  <si>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</si>
  <si>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7.1.3</t>
  </si>
  <si>
    <t xml:space="preserve">73663</t>
  </si>
  <si>
    <t xml:space="preserve">REGISTRO DE GAVETA COM CANOPLA Ø 25MM (1) - FORNECIMENTO E INSTALAÇÃO</t>
  </si>
  <si>
    <t xml:space="preserve">7.1.4</t>
  </si>
  <si>
    <t xml:space="preserve">89395</t>
  </si>
  <si>
    <t xml:space="preserve">TE, PVC, SOLDÁVEL, DN 25MM, INSTALADO EM RAMAL OU SUB-RAMAL DE ÁGUA -FORNECIMENTO E INSTALAÇÃO</t>
  </si>
  <si>
    <t xml:space="preserve">7.1.5</t>
  </si>
  <si>
    <t xml:space="preserve">89362</t>
  </si>
  <si>
    <t xml:space="preserve">JOELHO 90 GRAUS, PVC, SOLDÁVEL, DN 25MM, INSTALADO EM RAMAL OU SUB-RAMAL DE ÁGUA - FORNECIMENTO E INSTALAÇÃO</t>
  </si>
  <si>
    <t xml:space="preserve">7.1.6</t>
  </si>
  <si>
    <t xml:space="preserve">89378</t>
  </si>
  <si>
    <t xml:space="preserve">LUVA, PVC, SOLDÁVEL, DN 25MM, INSTALADO EM RAMAL OU SUB-RAMAL DE ÁGUA - FORNECIMENTO E INSTALAÇÃO</t>
  </si>
  <si>
    <t xml:space="preserve">7.1.7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</si>
  <si>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</si>
  <si>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</si>
  <si>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7.1.8</t>
  </si>
  <si>
    <t xml:space="preserve">COMP. PRÓPRIA (DPE-MA012)</t>
  </si>
  <si>
    <t xml:space="preserve">ABRAÇADEIRA EM AÇO, TIPO "D", COM 1'' ( COM CUNHA E PARAFUSO) - FORNECIMENTO E INSTALAÇÃO</t>
  </si>
  <si>
    <t xml:space="preserve">7.1.9</t>
  </si>
  <si>
    <t xml:space="preserve">01200/ORSE</t>
  </si>
  <si>
    <t xml:space="preserve"> PONTO DE ÁGUA FRIA EMBUTIDO, C/MATERIAL PVC RÍGIDO SOLDÁVEL Ø 25mm</t>
  </si>
  <si>
    <t xml:space="preserve">7.1.10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</si>
  <si>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</si>
  <si>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</si>
  <si>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7.1.11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</si>
  <si>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</si>
  <si>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</si>
  <si>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7.1.12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</si>
  <si>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</si>
  <si>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</si>
  <si>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7.1.13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</si>
  <si>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</si>
  <si>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</si>
  <si>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7.1.14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</si>
  <si>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</si>
  <si>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</si>
  <si>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7.1.15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</si>
  <si>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</si>
  <si>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</si>
  <si>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7.1.16</t>
  </si>
  <si>
    <t xml:space="preserve">86884</t>
  </si>
  <si>
    <t xml:space="preserve">ENGATE FLEXÍVEL EM PLÁSTICO BRANCO, 1/2" X 30CM - FORNECIMENTO E INSTALAÇÃO. AF_12/2013</t>
  </si>
  <si>
    <t xml:space="preserve">7.1.17</t>
  </si>
  <si>
    <t xml:space="preserve">86883</t>
  </si>
  <si>
    <t xml:space="preserve">SIFÃO DO TIPO FLEXÍVEL EM PVC 3/4" X 1.1/2" - FORNECIMENTO E INSTALAÇÃO. AF_12/2013</t>
  </si>
  <si>
    <t xml:space="preserve">7.1.18</t>
  </si>
  <si>
    <t xml:space="preserve">04324/ORSE</t>
  </si>
  <si>
    <t xml:space="preserve">PAPELEIRA DE PLÁSTICO AKROS OU SIMILAR</t>
  </si>
  <si>
    <t xml:space="preserve">7.1.19</t>
  </si>
  <si>
    <t xml:space="preserve">04323/ORSE</t>
  </si>
  <si>
    <t xml:space="preserve">ASSENTO PARA VASO SANITÁRIO, AP60, LINHA CARRARA/NUOVA/DUNA, PLÁSTICO, DECA OU SIMILAR</t>
  </si>
  <si>
    <t xml:space="preserve">7.1.20</t>
  </si>
  <si>
    <t xml:space="preserve">04387/ORSE</t>
  </si>
  <si>
    <t xml:space="preserve">ASSENTO PARA VASO SANITARIO REMOVÍVEL P/DEFICIENTE FÍSICO, DECA OU SIMILAR</t>
  </si>
  <si>
    <t xml:space="preserve">7.1.21</t>
  </si>
  <si>
    <t xml:space="preserve">07611/ORSE</t>
  </si>
  <si>
    <t xml:space="preserve">PORTA PAPEL-HIGIÊNICO EM INOX</t>
  </si>
  <si>
    <t xml:space="preserve">7.1.22</t>
  </si>
  <si>
    <t xml:space="preserve">07609/ORSE</t>
  </si>
  <si>
    <t xml:space="preserve">SABONETEIRA EM PLÁSTICO ABS, PARA SABONETE LÍQUIDO, DA JSN, REF 17 OU SIMILAR</t>
  </si>
  <si>
    <t xml:space="preserve">7.1.23</t>
  </si>
  <si>
    <t xml:space="preserve">KIT DE REPARO CAIXA ACOPLADA</t>
  </si>
  <si>
    <t xml:space="preserve">LIMPEZA DE FOSSA </t>
  </si>
  <si>
    <t xml:space="preserve">M³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</si>
  <si>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</si>
  <si>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</si>
  <si>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</si>
  <si>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</si>
  <si>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</si>
  <si>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</si>
  <si>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</si>
  <si>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</si>
  <si>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</si>
  <si>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</si>
  <si>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</si>
  <si>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</si>
  <si>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</si>
  <si>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</si>
  <si>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</si>
  <si>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</si>
  <si>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</si>
  <si>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</si>
  <si>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</si>
  <si>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</si>
  <si>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</si>
  <si>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</si>
  <si>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</si>
  <si>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</si>
  <si>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</si>
  <si>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</si>
  <si>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</si>
  <si>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</si>
  <si>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</si>
  <si>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</si>
  <si>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9.1.1</t>
  </si>
  <si>
    <t xml:space="preserve">TOLDO EM POLICARBONATO, MULTILUX, TIPO ALVEOLAR, COR CRISTAL, E= 6 MM OU SIMILAR</t>
  </si>
  <si>
    <t xml:space="preserve">9.1.2</t>
  </si>
  <si>
    <t xml:space="preserve">TOLDO EM POLICARBONATO CINZA REFLECTIVO, E= 6 MM OU SIMILAR</t>
  </si>
  <si>
    <t xml:space="preserve">9.1.3</t>
  </si>
  <si>
    <t xml:space="preserve">EXECUÇÃO DE PLATIBANDA EM CHAPAS DE AÇO GALVANIZADO Nº18 FIXADA EM ESTRUTURA METÁLICA, MONTANTES EM PERFIL "U" DE 50X25MM H=1,20, ESPAÇADOS EM 1,00M</t>
  </si>
  <si>
    <t xml:space="preserve">9.1.4</t>
  </si>
  <si>
    <t xml:space="preserve">9.1.5</t>
  </si>
  <si>
    <t xml:space="preserve">RUFO EM CHAPA DE AÇO GALVANIZADO NÚMERO 24, CORTE DE 25 CM, INCLUSO TRANSPORTE VERTICAL. AF_07/2019</t>
  </si>
  <si>
    <t xml:space="preserve">m</t>
  </si>
  <si>
    <t xml:space="preserve">9.1.6</t>
  </si>
  <si>
    <t xml:space="preserve">CALHA EM CHAPA DE AÇO GALVANIZADO NÚMERO 24, DESENVOLVIMENTO DE 100 CM, INCLUSO TRANSPORTE VERTICAL. AF_07/2019</t>
  </si>
  <si>
    <t xml:space="preserve">9.1.7</t>
  </si>
  <si>
    <t xml:space="preserve">88503</t>
  </si>
  <si>
    <t xml:space="preserve"> CAIXA D´ÁGUA EM POLIETILENO, 1000 LITROS, COM ACESSÓRIOS UN</t>
  </si>
  <si>
    <t xml:space="preserve">un</t>
  </si>
  <si>
    <t xml:space="preserve">9.1.8</t>
  </si>
  <si>
    <t xml:space="preserve">94216</t>
  </si>
  <si>
    <t xml:space="preserve">TELHAMENTO COM TELHA METÁLICA TERMOACÚSTICA E = 30 MM, COM ATÉ 2 ÁGUAS, INCLUSO IÇAMENTO. AF_07/2019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</si>
  <si>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</si>
  <si>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</si>
  <si>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</si>
  <si>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</si>
  <si>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</si>
  <si>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</si>
  <si>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</si>
  <si>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10.3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</si>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</sst>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0%"/>
    <numFmt numFmtId="167" formatCode="0.00%"/>
    <numFmt numFmtId="168" formatCode="@"/>
    <numFmt numFmtId="169" formatCode="0.00E+00"/>
    <numFmt numFmtId="170" formatCode="#,##0.00\ ;#,##0.00\ ;\-#\ ;@\ "/>
    <numFmt numFmtId="171" formatCode="&quot;R$ &quot;#,##0.00;[RED]&quot;-R$ &quot;#,##0.00"/>
    <numFmt numFmtId="172" formatCode="0.00"/>
    <numFmt numFmtId="173" formatCode="[$R$-416]#,##0.00\ ;\-[$R$-416]#,##0.00\ ;[$R$-416]\-#\ ;@\ "/>
  </numFmts>
  <fonts count="14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ECOFONT VERA SANS"/>
      <family val="0"/>
      <charset val="1"/>
    </font>
    <font>
      <b val="true"/>
      <sz val="16"/>
      <color rgb="FF000000"/>
      <name val="ECOFONT VERA SANS"/>
      <family val="0"/>
      <charset val="1"/>
    </font>
    <font>
      <b val="true"/>
      <sz val="12"/>
      <color rgb="FF000000"/>
      <name val="ECOFONT VERA SANS"/>
      <family val="0"/>
      <charset val="1"/>
    </font>
    <font>
      <sz val="12"/>
      <color rgb="FF000000"/>
      <name val="ECOFONT VERA SANS"/>
      <family val="0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ECOFONT VERA SANS"/>
      <family val="0"/>
      <charset val="1"/>
    </font>
    <font>
      <sz val="12"/>
      <color rgb="FF000000"/>
      <name val="Arial"/>
      <family val="2"/>
      <charset val="1"/>
    </font>
    <font>
      <sz val="12"/>
      <name val="ECOFONT VERA SANS"/>
      <family val="0"/>
      <charset val="1"/>
    </font>
    <font>
      <sz val="12"/>
      <color rgb="FF333333"/>
      <name val="ECOFONT VERA SANS"/>
      <family val="0"/>
      <charset val="1"/>
    </font>
    <font>
      <u val="single"/>
      <sz val="11"/>
      <color rgb="FF0563C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8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2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5" borderId="6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7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7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4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6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6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2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6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189"/>
  <sheetViews>
    <sheetView showFormulas="false" showGridLines="true" showRowColHeaders="true" showZeros="true" rightToLeft="false" tabSelected="true" showOutlineSymbols="true" defaultGridColor="true" view="pageBreakPreview" topLeftCell="A173" colorId="64" zoomScale="100" zoomScaleNormal="85" zoomScalePageLayoutView="100" workbookViewId="0">
      <selection pane="topLeft" activeCell="H173" activeCellId="0" sqref="H173"/>
    </sheetView>
  </sheetViews>
  <sheetFormatPr defaultColWidth="7.9921875" defaultRowHeight="12.75" zeroHeight="false" outlineLevelRow="0" outlineLevelCol="0"/>
  <cols>
    <col collapsed="false" customWidth="true" hidden="false" outlineLevel="0" max="1" min="1" style="1" width="13.5"/>
    <col collapsed="false" customWidth="true" hidden="false" outlineLevel="0" max="2" min="2" style="1" width="12.87"/>
    <col collapsed="false" customWidth="true" hidden="false" outlineLevel="0" max="3" min="3" style="2" width="108.26"/>
    <col collapsed="false" customWidth="true" hidden="false" outlineLevel="0" max="4" min="4" style="3" width="6.25"/>
    <col collapsed="false" customWidth="true" hidden="false" outlineLevel="0" max="5" min="5" style="2" width="10.87"/>
    <col collapsed="false" customWidth="true" hidden="false" outlineLevel="0" max="6" min="6" style="2" width="12.5"/>
    <col collapsed="false" customWidth="true" hidden="false" outlineLevel="0" max="7" min="7" style="2" width="17.39"/>
    <col collapsed="false" customWidth="true" hidden="false" outlineLevel="0" max="8" min="8" style="2" width="19.42"/>
    <col collapsed="false" customWidth="true" hidden="false" outlineLevel="0" max="9" min="9" style="2" width="15.25"/>
    <col collapsed="false" customWidth="true" hidden="false" outlineLevel="0" max="10" min="10" style="2" width="12.63"/>
    <col collapsed="false" customWidth="false" hidden="false" outlineLevel="0" max="1024" min="11" style="2" width="8"/>
  </cols>
  <sheetData>
    <row r="1" customFormat="false" ht="40.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5.75" hidden="false" customHeight="true" outlineLevel="0" collapsed="false">
      <c r="A2" s="5" t="s">
        <v>1</v>
      </c>
      <c r="B2" s="6" t="s">
        <v>2</v>
      </c>
      <c r="C2" s="6"/>
      <c r="D2" s="6"/>
      <c r="E2" s="6"/>
      <c r="F2" s="6"/>
      <c r="G2" s="6"/>
      <c r="H2" s="6"/>
    </row>
    <row r="3" customFormat="false" ht="15" hidden="false" customHeight="false" outlineLevel="0" collapsed="false">
      <c r="A3" s="7" t="s">
        <v>3</v>
      </c>
      <c r="B3" s="8"/>
      <c r="C3" s="8"/>
      <c r="D3" s="8"/>
      <c r="E3" s="8"/>
      <c r="F3" s="8"/>
      <c r="G3" s="8"/>
      <c r="H3" s="8"/>
    </row>
    <row r="4" customFormat="false" ht="15.75" hidden="false" customHeight="true" outlineLevel="0" collapsed="false">
      <c r="A4" s="5" t="s">
        <v>1</v>
      </c>
      <c r="B4" s="6" t="s">
        <v>4</v>
      </c>
      <c r="C4" s="6"/>
      <c r="D4" s="6"/>
      <c r="E4" s="6"/>
      <c r="F4" s="6"/>
      <c r="G4" s="6"/>
      <c r="H4" s="6"/>
    </row>
    <row r="5" customFormat="false" ht="15" hidden="false" customHeight="true" outlineLevel="0" collapsed="false">
      <c r="A5" s="7" t="s">
        <v>3</v>
      </c>
      <c r="B5" s="8" t="s">
        <v>5</v>
      </c>
      <c r="C5" s="8"/>
      <c r="D5" s="8"/>
      <c r="E5" s="8"/>
      <c r="F5" s="8"/>
      <c r="G5" s="8"/>
      <c r="H5" s="8"/>
    </row>
    <row r="6" customFormat="false" ht="15.75" hidden="false" customHeight="true" outlineLevel="0" collapsed="false">
      <c r="A6" s="5" t="s">
        <v>1</v>
      </c>
      <c r="B6" s="6" t="s">
        <v>6</v>
      </c>
      <c r="C6" s="6"/>
      <c r="D6" s="6"/>
      <c r="E6" s="6"/>
      <c r="F6" s="6"/>
      <c r="G6" s="6"/>
      <c r="H6" s="6"/>
    </row>
    <row r="7" customFormat="false" ht="15" hidden="false" customHeight="true" outlineLevel="0" collapsed="false">
      <c r="A7" s="7" t="s">
        <v>3</v>
      </c>
      <c r="B7" s="8" t="s">
        <v>7</v>
      </c>
      <c r="C7" s="8"/>
      <c r="D7" s="8"/>
      <c r="E7" s="8"/>
      <c r="F7" s="8"/>
      <c r="G7" s="8"/>
      <c r="H7" s="8"/>
    </row>
    <row r="8" customFormat="false" ht="15.75" hidden="false" customHeight="true" outlineLevel="0" collapsed="false">
      <c r="A8" s="5" t="s">
        <v>1</v>
      </c>
      <c r="B8" s="6" t="s">
        <v>8</v>
      </c>
      <c r="C8" s="6"/>
      <c r="D8" s="6"/>
      <c r="E8" s="6"/>
      <c r="F8" s="6"/>
      <c r="G8" s="6"/>
      <c r="H8" s="6"/>
    </row>
    <row r="9" customFormat="false" ht="15" hidden="false" customHeight="false" outlineLevel="0" collapsed="false">
      <c r="A9" s="7" t="s">
        <v>3</v>
      </c>
      <c r="B9" s="8"/>
      <c r="C9" s="8"/>
      <c r="D9" s="8"/>
      <c r="E9" s="8"/>
      <c r="F9" s="8"/>
      <c r="G9" s="8"/>
      <c r="H9" s="8"/>
    </row>
    <row r="10" customFormat="false" ht="15.75" hidden="false" customHeight="true" outlineLevel="0" collapsed="false">
      <c r="A10" s="5" t="s">
        <v>1</v>
      </c>
      <c r="B10" s="6" t="s">
        <v>9</v>
      </c>
      <c r="C10" s="6"/>
      <c r="D10" s="6"/>
      <c r="E10" s="6"/>
      <c r="F10" s="6"/>
      <c r="G10" s="6"/>
      <c r="H10" s="6"/>
    </row>
    <row r="11" customFormat="false" ht="15" hidden="false" customHeight="false" outlineLevel="0" collapsed="false">
      <c r="A11" s="7" t="s">
        <v>3</v>
      </c>
      <c r="B11" s="8"/>
      <c r="C11" s="8"/>
      <c r="D11" s="8"/>
      <c r="E11" s="8"/>
      <c r="F11" s="8"/>
      <c r="G11" s="8"/>
      <c r="H11" s="8"/>
    </row>
    <row r="12" customFormat="false" ht="15.75" hidden="false" customHeight="true" outlineLevel="0" collapsed="false">
      <c r="A12" s="5" t="s">
        <v>1</v>
      </c>
      <c r="B12" s="6" t="s">
        <v>10</v>
      </c>
      <c r="C12" s="6"/>
      <c r="D12" s="6"/>
      <c r="E12" s="6"/>
      <c r="F12" s="6"/>
      <c r="G12" s="6"/>
      <c r="H12" s="6"/>
    </row>
    <row r="13" customFormat="false" ht="15" hidden="false" customHeight="true" outlineLevel="0" collapsed="false">
      <c r="A13" s="7" t="s">
        <v>3</v>
      </c>
      <c r="B13" s="8" t="s">
        <v>11</v>
      </c>
      <c r="C13" s="8"/>
      <c r="D13" s="8"/>
      <c r="E13" s="8"/>
      <c r="F13" s="8"/>
      <c r="G13" s="8"/>
      <c r="H13" s="8"/>
    </row>
    <row r="14" customFormat="false" ht="15.75" hidden="false" customHeight="true" outlineLevel="0" collapsed="false">
      <c r="A14" s="5" t="s">
        <v>1</v>
      </c>
      <c r="B14" s="6" t="s">
        <v>12</v>
      </c>
      <c r="C14" s="6"/>
      <c r="D14" s="6"/>
      <c r="E14" s="6"/>
      <c r="F14" s="6"/>
      <c r="G14" s="6"/>
      <c r="H14" s="6"/>
    </row>
    <row r="15" customFormat="false" ht="15" hidden="false" customHeight="true" outlineLevel="0" collapsed="false">
      <c r="A15" s="7" t="s">
        <v>3</v>
      </c>
      <c r="B15" s="8" t="s">
        <v>13</v>
      </c>
      <c r="C15" s="8"/>
      <c r="D15" s="8"/>
      <c r="E15" s="8"/>
      <c r="F15" s="8"/>
      <c r="G15" s="8"/>
      <c r="H15" s="8"/>
    </row>
    <row r="16" customFormat="false" ht="15.75" hidden="false" customHeight="true" outlineLevel="0" collapsed="false">
      <c r="A16" s="5" t="s">
        <v>1</v>
      </c>
      <c r="B16" s="6" t="s">
        <v>14</v>
      </c>
      <c r="C16" s="6"/>
      <c r="D16" s="6"/>
      <c r="E16" s="6"/>
      <c r="F16" s="6"/>
      <c r="G16" s="6"/>
      <c r="H16" s="6"/>
    </row>
    <row r="17" customFormat="false" ht="15" hidden="false" customHeight="false" outlineLevel="0" collapsed="false">
      <c r="A17" s="7" t="s">
        <v>3</v>
      </c>
      <c r="B17" s="8"/>
      <c r="C17" s="8"/>
      <c r="D17" s="8"/>
      <c r="E17" s="8"/>
      <c r="F17" s="8"/>
      <c r="G17" s="8"/>
      <c r="H17" s="8"/>
    </row>
    <row r="18" customFormat="false" ht="15.75" hidden="false" customHeight="true" outlineLevel="0" collapsed="false">
      <c r="A18" s="5" t="s">
        <v>1</v>
      </c>
      <c r="B18" s="6" t="s">
        <v>15</v>
      </c>
      <c r="C18" s="6"/>
      <c r="D18" s="6"/>
      <c r="E18" s="6"/>
      <c r="F18" s="6"/>
      <c r="G18" s="6"/>
      <c r="H18" s="6"/>
    </row>
    <row r="19" customFormat="false" ht="15" hidden="false" customHeight="true" outlineLevel="0" collapsed="false">
      <c r="A19" s="7" t="s">
        <v>3</v>
      </c>
      <c r="B19" s="8" t="s">
        <v>16</v>
      </c>
      <c r="C19" s="8"/>
      <c r="D19" s="8"/>
      <c r="E19" s="8"/>
      <c r="F19" s="8"/>
      <c r="G19" s="8"/>
      <c r="H19" s="8"/>
    </row>
    <row r="20" customFormat="false" ht="15.75" hidden="false" customHeight="true" outlineLevel="0" collapsed="false">
      <c r="A20" s="5" t="s">
        <v>1</v>
      </c>
      <c r="B20" s="6" t="s">
        <v>17</v>
      </c>
      <c r="C20" s="6"/>
      <c r="D20" s="6"/>
      <c r="E20" s="6"/>
      <c r="F20" s="6"/>
      <c r="G20" s="6"/>
      <c r="H20" s="6"/>
    </row>
    <row r="21" customFormat="false" ht="15" hidden="false" customHeight="true" outlineLevel="0" collapsed="false">
      <c r="A21" s="7" t="s">
        <v>3</v>
      </c>
      <c r="B21" s="8" t="s">
        <v>18</v>
      </c>
      <c r="C21" s="8"/>
      <c r="D21" s="8"/>
      <c r="E21" s="8"/>
      <c r="F21" s="8"/>
      <c r="G21" s="8"/>
      <c r="H21" s="8"/>
    </row>
    <row r="22" customFormat="false" ht="15.75" hidden="false" customHeight="true" outlineLevel="0" collapsed="false">
      <c r="A22" s="5" t="s">
        <v>1</v>
      </c>
      <c r="B22" s="6" t="s">
        <v>19</v>
      </c>
      <c r="C22" s="6"/>
      <c r="D22" s="6"/>
      <c r="E22" s="6"/>
      <c r="F22" s="6"/>
      <c r="G22" s="6"/>
      <c r="H22" s="6"/>
    </row>
    <row r="23" customFormat="false" ht="15" hidden="false" customHeight="false" outlineLevel="0" collapsed="false">
      <c r="A23" s="7" t="s">
        <v>3</v>
      </c>
      <c r="B23" s="8"/>
      <c r="C23" s="8"/>
      <c r="D23" s="8"/>
      <c r="E23" s="8"/>
      <c r="F23" s="8"/>
      <c r="G23" s="8"/>
      <c r="H23" s="8"/>
    </row>
    <row r="24" customFormat="false" ht="15.75" hidden="false" customHeight="true" outlineLevel="0" collapsed="false">
      <c r="A24" s="5" t="s">
        <v>1</v>
      </c>
      <c r="B24" s="6" t="s">
        <v>20</v>
      </c>
      <c r="C24" s="6"/>
      <c r="D24" s="6"/>
      <c r="E24" s="6"/>
      <c r="F24" s="6"/>
      <c r="G24" s="6"/>
      <c r="H24" s="6"/>
    </row>
    <row r="25" customFormat="false" ht="15" hidden="false" customHeight="false" outlineLevel="0" collapsed="false">
      <c r="A25" s="7" t="s">
        <v>3</v>
      </c>
      <c r="B25" s="8"/>
      <c r="C25" s="8"/>
      <c r="D25" s="8"/>
      <c r="E25" s="8"/>
      <c r="F25" s="8"/>
      <c r="G25" s="8"/>
      <c r="H25" s="8"/>
    </row>
    <row r="26" customFormat="false" ht="15.75" hidden="false" customHeight="true" outlineLevel="0" collapsed="false">
      <c r="A26" s="5" t="s">
        <v>1</v>
      </c>
      <c r="B26" s="6" t="s">
        <v>21</v>
      </c>
      <c r="C26" s="6"/>
      <c r="D26" s="6"/>
      <c r="E26" s="6"/>
      <c r="F26" s="6"/>
      <c r="G26" s="6"/>
      <c r="H26" s="6"/>
    </row>
    <row r="27" customFormat="false" ht="15" hidden="false" customHeight="true" outlineLevel="0" collapsed="false">
      <c r="A27" s="7" t="s">
        <v>3</v>
      </c>
      <c r="B27" s="8" t="s">
        <v>22</v>
      </c>
      <c r="C27" s="8"/>
      <c r="D27" s="8"/>
      <c r="E27" s="8"/>
      <c r="F27" s="8"/>
      <c r="G27" s="8"/>
      <c r="H27" s="8" t="s">
        <v>23</v>
      </c>
    </row>
    <row r="28" customFormat="false" ht="15.75" hidden="false" customHeight="true" outlineLevel="0" collapsed="false">
      <c r="A28" s="5" t="s">
        <v>1</v>
      </c>
      <c r="B28" s="6" t="s">
        <v>24</v>
      </c>
      <c r="C28" s="6"/>
      <c r="D28" s="6"/>
      <c r="E28" s="6"/>
      <c r="F28" s="6"/>
      <c r="G28" s="6"/>
      <c r="H28" s="6"/>
    </row>
    <row r="29" customFormat="false" ht="15" hidden="false" customHeight="true" outlineLevel="0" collapsed="false">
      <c r="A29" s="7" t="s">
        <v>3</v>
      </c>
      <c r="B29" s="8" t="s">
        <v>25</v>
      </c>
      <c r="C29" s="8"/>
      <c r="D29" s="8"/>
      <c r="E29" s="8"/>
      <c r="F29" s="8"/>
      <c r="G29" s="8"/>
      <c r="H29" s="8"/>
    </row>
    <row r="30" customFormat="false" ht="15.75" hidden="false" customHeight="true" outlineLevel="0" collapsed="false">
      <c r="A30" s="5" t="s">
        <v>1</v>
      </c>
      <c r="B30" s="6" t="s">
        <v>26</v>
      </c>
      <c r="C30" s="6"/>
      <c r="D30" s="6"/>
      <c r="E30" s="6"/>
      <c r="F30" s="6"/>
      <c r="G30" s="6"/>
      <c r="H30" s="6"/>
    </row>
    <row r="31" customFormat="false" ht="15" hidden="false" customHeight="false" outlineLevel="0" collapsed="false">
      <c r="A31" s="7" t="s">
        <v>3</v>
      </c>
      <c r="B31" s="8"/>
      <c r="C31" s="8"/>
      <c r="D31" s="8"/>
      <c r="E31" s="8"/>
      <c r="F31" s="8"/>
      <c r="G31" s="8"/>
      <c r="H31" s="8"/>
    </row>
    <row r="32" customFormat="false" ht="15.75" hidden="false" customHeight="true" outlineLevel="0" collapsed="false">
      <c r="A32" s="5" t="s">
        <v>1</v>
      </c>
      <c r="B32" s="6" t="s">
        <v>27</v>
      </c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7" t="s">
        <v>3</v>
      </c>
      <c r="B33" s="8"/>
      <c r="C33" s="8"/>
      <c r="D33" s="8"/>
      <c r="E33" s="8"/>
      <c r="F33" s="8"/>
      <c r="G33" s="8"/>
      <c r="H33" s="8"/>
    </row>
    <row r="34" customFormat="false" ht="15.75" hidden="false" customHeight="true" outlineLevel="0" collapsed="false">
      <c r="A34" s="5" t="s">
        <v>1</v>
      </c>
      <c r="B34" s="6" t="s">
        <v>28</v>
      </c>
      <c r="C34" s="6"/>
      <c r="D34" s="6"/>
      <c r="E34" s="6"/>
      <c r="F34" s="6"/>
      <c r="G34" s="6"/>
      <c r="H34" s="6"/>
    </row>
    <row r="35" customFormat="false" ht="15" hidden="false" customHeight="false" outlineLevel="0" collapsed="false">
      <c r="A35" s="7" t="s">
        <v>3</v>
      </c>
      <c r="B35" s="8"/>
      <c r="C35" s="8"/>
      <c r="D35" s="8"/>
      <c r="E35" s="8"/>
      <c r="F35" s="8"/>
      <c r="G35" s="8"/>
      <c r="H35" s="8"/>
    </row>
    <row r="36" customFormat="false" ht="15.75" hidden="false" customHeight="true" outlineLevel="0" collapsed="false">
      <c r="A36" s="5" t="s">
        <v>1</v>
      </c>
      <c r="B36" s="6" t="s">
        <v>29</v>
      </c>
      <c r="C36" s="6"/>
      <c r="D36" s="6"/>
      <c r="E36" s="6"/>
      <c r="F36" s="6"/>
      <c r="G36" s="6"/>
      <c r="H36" s="6"/>
    </row>
    <row r="37" customFormat="false" ht="15" hidden="false" customHeight="true" outlineLevel="0" collapsed="false">
      <c r="A37" s="7" t="s">
        <v>3</v>
      </c>
      <c r="B37" s="8" t="s">
        <v>30</v>
      </c>
      <c r="C37" s="8"/>
      <c r="D37" s="8"/>
      <c r="E37" s="8"/>
      <c r="F37" s="8"/>
      <c r="G37" s="8"/>
      <c r="H37" s="8"/>
    </row>
    <row r="38" customFormat="false" ht="15.75" hidden="false" customHeight="true" outlineLevel="0" collapsed="false">
      <c r="A38" s="5" t="s">
        <v>1</v>
      </c>
      <c r="B38" s="6" t="s">
        <v>31</v>
      </c>
      <c r="C38" s="6"/>
      <c r="D38" s="6"/>
      <c r="E38" s="6"/>
      <c r="F38" s="6"/>
      <c r="G38" s="6"/>
      <c r="H38" s="6"/>
    </row>
    <row r="39" customFormat="false" ht="15" hidden="false" customHeight="true" outlineLevel="0" collapsed="false">
      <c r="A39" s="7" t="s">
        <v>3</v>
      </c>
      <c r="B39" s="8" t="s">
        <v>32</v>
      </c>
      <c r="C39" s="8"/>
      <c r="D39" s="8"/>
      <c r="E39" s="8"/>
      <c r="F39" s="8"/>
      <c r="G39" s="8"/>
      <c r="H39" s="8"/>
    </row>
    <row r="40" customFormat="false" ht="15.75" hidden="false" customHeight="true" outlineLevel="0" collapsed="false">
      <c r="A40" s="5" t="s">
        <v>1</v>
      </c>
      <c r="B40" s="6" t="s">
        <v>33</v>
      </c>
      <c r="C40" s="6"/>
      <c r="D40" s="6"/>
      <c r="E40" s="6"/>
      <c r="F40" s="6"/>
      <c r="G40" s="6"/>
      <c r="H40" s="6"/>
    </row>
    <row r="41" customFormat="false" ht="15" hidden="false" customHeight="true" outlineLevel="0" collapsed="false">
      <c r="A41" s="7" t="s">
        <v>3</v>
      </c>
      <c r="B41" s="8" t="s">
        <v>34</v>
      </c>
      <c r="C41" s="8"/>
      <c r="D41" s="8"/>
      <c r="E41" s="8"/>
      <c r="F41" s="8"/>
      <c r="G41" s="8"/>
      <c r="H41" s="8"/>
    </row>
    <row r="42" customFormat="false" ht="15.75" hidden="false" customHeight="true" outlineLevel="0" collapsed="false">
      <c r="A42" s="5" t="s">
        <v>1</v>
      </c>
      <c r="B42" s="6" t="s">
        <v>35</v>
      </c>
      <c r="C42" s="6"/>
      <c r="D42" s="6"/>
      <c r="E42" s="6"/>
      <c r="F42" s="6"/>
      <c r="G42" s="6"/>
      <c r="H42" s="6"/>
    </row>
    <row r="43" customFormat="false" ht="15" hidden="false" customHeight="true" outlineLevel="0" collapsed="false">
      <c r="A43" s="7" t="s">
        <v>3</v>
      </c>
      <c r="B43" s="8" t="s">
        <v>36</v>
      </c>
      <c r="C43" s="8"/>
      <c r="D43" s="8"/>
      <c r="E43" s="8"/>
      <c r="F43" s="8"/>
      <c r="G43" s="8"/>
      <c r="H43" s="8"/>
    </row>
    <row r="44" customFormat="false" ht="15.75" hidden="false" customHeight="true" outlineLevel="0" collapsed="false">
      <c r="A44" s="5" t="s">
        <v>1</v>
      </c>
      <c r="B44" s="6" t="s">
        <v>37</v>
      </c>
      <c r="C44" s="6"/>
      <c r="D44" s="6"/>
      <c r="E44" s="6"/>
      <c r="F44" s="6"/>
      <c r="G44" s="6"/>
      <c r="H44" s="6"/>
    </row>
    <row r="45" customFormat="false" ht="15" hidden="false" customHeight="true" outlineLevel="0" collapsed="false">
      <c r="A45" s="7" t="s">
        <v>3</v>
      </c>
      <c r="B45" s="8" t="s">
        <v>38</v>
      </c>
      <c r="C45" s="8"/>
      <c r="D45" s="8"/>
      <c r="E45" s="8"/>
      <c r="F45" s="8"/>
      <c r="G45" s="8"/>
      <c r="H45" s="8"/>
    </row>
    <row r="46" customFormat="false" ht="15" hidden="false" customHeight="false" outlineLevel="0" collapsed="false">
      <c r="A46" s="7"/>
      <c r="B46" s="9"/>
      <c r="C46" s="9"/>
      <c r="D46" s="9"/>
      <c r="E46" s="9"/>
      <c r="F46" s="9"/>
      <c r="G46" s="9"/>
      <c r="H46" s="8"/>
    </row>
    <row r="47" customFormat="false" ht="15.75" hidden="false" customHeight="false" outlineLevel="0" collapsed="false">
      <c r="A47" s="10" t="s">
        <v>39</v>
      </c>
      <c r="B47" s="10"/>
      <c r="C47" s="10"/>
      <c r="D47" s="10"/>
      <c r="E47" s="10"/>
      <c r="F47" s="10"/>
      <c r="G47" s="10"/>
      <c r="H47" s="11" t="n">
        <v>0.2247</v>
      </c>
    </row>
    <row r="48" customFormat="false" ht="63" hidden="false" customHeight="false" outlineLevel="0" collapsed="false">
      <c r="A48" s="12" t="s">
        <v>40</v>
      </c>
      <c r="B48" s="13" t="s">
        <v>41</v>
      </c>
      <c r="C48" s="14" t="s">
        <v>42</v>
      </c>
      <c r="D48" s="14" t="s">
        <v>43</v>
      </c>
      <c r="E48" s="15" t="s">
        <v>44</v>
      </c>
      <c r="F48" s="14" t="s">
        <v>45</v>
      </c>
      <c r="G48" s="14" t="s">
        <v>46</v>
      </c>
      <c r="H48" s="13" t="s">
        <v>47</v>
      </c>
      <c r="I48" s="16"/>
      <c r="J48" s="16"/>
    </row>
    <row r="49" customFormat="false" ht="15.75" hidden="false" customHeight="false" outlineLevel="0" collapsed="false">
      <c r="A49" s="17"/>
      <c r="B49" s="18"/>
      <c r="C49" s="19"/>
      <c r="D49" s="19"/>
      <c r="E49" s="19" t="s">
        <v>48</v>
      </c>
      <c r="F49" s="19"/>
      <c r="G49" s="19"/>
      <c r="H49" s="20" t="n">
        <f aca="false">H188</f>
        <v>1034079.80699317</v>
      </c>
    </row>
    <row r="50" customFormat="false" ht="15.75" hidden="false" customHeight="false" outlineLevel="0" collapsed="false">
      <c r="A50" s="21" t="s">
        <v>49</v>
      </c>
      <c r="B50" s="22" t="s">
        <v>50</v>
      </c>
      <c r="C50" s="22"/>
      <c r="D50" s="22"/>
      <c r="E50" s="22"/>
      <c r="F50" s="22"/>
      <c r="G50" s="23" t="n">
        <f aca="false">SUM(G51:G51)</f>
        <v>5146.68</v>
      </c>
      <c r="H50" s="23" t="n">
        <f aca="false">G50*(1+$H$47)</f>
        <v>6303.138996</v>
      </c>
    </row>
    <row r="51" customFormat="false" ht="15" hidden="false" customHeight="false" outlineLevel="0" collapsed="false">
      <c r="A51" s="24" t="s">
        <v>51</v>
      </c>
      <c r="B51" s="25" t="s">
        <v>52</v>
      </c>
      <c r="C51" s="26" t="s">
        <v>53</v>
      </c>
      <c r="D51" s="27" t="s">
        <v>43</v>
      </c>
      <c r="E51" s="27" t="n">
        <v>22</v>
      </c>
      <c r="F51" s="28" t="n">
        <v>233.94</v>
      </c>
      <c r="G51" s="29" t="n">
        <f aca="false">E51*F51</f>
        <v>5146.68</v>
      </c>
      <c r="H51" s="29" t="n">
        <f aca="false">G51*(1+$H$47)</f>
        <v>6303.138996</v>
      </c>
    </row>
    <row r="52" customFormat="false" ht="15.75" hidden="false" customHeight="false" outlineLevel="0" collapsed="false">
      <c r="A52" s="21" t="s">
        <v>54</v>
      </c>
      <c r="B52" s="22" t="s">
        <v>55</v>
      </c>
      <c r="C52" s="30"/>
      <c r="D52" s="30"/>
      <c r="E52" s="30"/>
      <c r="F52" s="31"/>
      <c r="G52" s="23" t="n">
        <f aca="false">SUM(G53,G70)</f>
        <v>330415.8996</v>
      </c>
      <c r="H52" s="23" t="n">
        <f aca="false">G52*(1+$H$47)</f>
        <v>404660.35224012</v>
      </c>
    </row>
    <row r="53" customFormat="false" ht="15.75" hidden="false" customHeight="false" outlineLevel="0" collapsed="false">
      <c r="A53" s="32" t="s">
        <v>56</v>
      </c>
      <c r="B53" s="33" t="s">
        <v>57</v>
      </c>
      <c r="C53" s="33"/>
      <c r="D53" s="33"/>
      <c r="E53" s="33"/>
      <c r="F53" s="34"/>
      <c r="G53" s="35" t="n">
        <f aca="false">SUM(G54:G69)</f>
        <v>201647.99</v>
      </c>
      <c r="H53" s="35" t="n">
        <f aca="false">G53*(1+$H$47)</f>
        <v>246958.293353</v>
      </c>
    </row>
    <row r="54" customFormat="false" ht="15" hidden="false" customHeight="false" outlineLevel="0" collapsed="false">
      <c r="A54" s="24" t="s">
        <v>58</v>
      </c>
      <c r="B54" s="25" t="s">
        <v>59</v>
      </c>
      <c r="C54" s="36" t="s">
        <v>60</v>
      </c>
      <c r="D54" s="27" t="s">
        <v>61</v>
      </c>
      <c r="E54" s="27" t="n">
        <v>370</v>
      </c>
      <c r="F54" s="37" t="n">
        <v>13.83</v>
      </c>
      <c r="G54" s="29" t="n">
        <f aca="false">E54*F54</f>
        <v>5117.1</v>
      </c>
      <c r="H54" s="29" t="n">
        <f aca="false">G54*(1+$H$47)</f>
        <v>6266.91237</v>
      </c>
    </row>
    <row r="55" customFormat="false" ht="45" hidden="false" customHeight="false" outlineLevel="0" collapsed="false">
      <c r="A55" s="24" t="s">
        <v>62</v>
      </c>
      <c r="B55" s="38" t="s">
        <v>63</v>
      </c>
      <c r="C55" s="36" t="s">
        <v>64</v>
      </c>
      <c r="D55" s="27" t="s">
        <v>61</v>
      </c>
      <c r="E55" s="27" t="n">
        <v>320</v>
      </c>
      <c r="F55" s="39" t="n">
        <v>3.69</v>
      </c>
      <c r="G55" s="29" t="n">
        <f aca="false">E55*F55</f>
        <v>1180.8</v>
      </c>
      <c r="H55" s="29" t="n">
        <f aca="false">G55*(1+$H$47)</f>
        <v>1446.12576</v>
      </c>
    </row>
    <row r="56" customFormat="false" ht="30" hidden="false" customHeight="false" outlineLevel="0" collapsed="false">
      <c r="A56" s="24" t="s">
        <v>65</v>
      </c>
      <c r="B56" s="25" t="s">
        <v>66</v>
      </c>
      <c r="C56" s="36" t="s">
        <v>67</v>
      </c>
      <c r="D56" s="27" t="s">
        <v>61</v>
      </c>
      <c r="E56" s="27" t="n">
        <v>65</v>
      </c>
      <c r="F56" s="37" t="n">
        <v>75.46</v>
      </c>
      <c r="G56" s="29" t="n">
        <f aca="false">E56*F56</f>
        <v>4904.9</v>
      </c>
      <c r="H56" s="29" t="n">
        <f aca="false">G56*(1+$H$47)</f>
        <v>6007.03103</v>
      </c>
    </row>
    <row r="57" customFormat="false" ht="30" hidden="false" customHeight="false" outlineLevel="0" collapsed="false">
      <c r="A57" s="24" t="s">
        <v>68</v>
      </c>
      <c r="B57" s="25" t="s">
        <v>69</v>
      </c>
      <c r="C57" s="36" t="s">
        <v>70</v>
      </c>
      <c r="D57" s="27" t="s">
        <v>61</v>
      </c>
      <c r="E57" s="27" t="n">
        <v>370</v>
      </c>
      <c r="F57" s="37" t="n">
        <v>21.39</v>
      </c>
      <c r="G57" s="29" t="n">
        <f aca="false">F57*E57</f>
        <v>7914.3</v>
      </c>
      <c r="H57" s="29" t="n">
        <f aca="false">G57*(1+$H$47)</f>
        <v>9692.64321</v>
      </c>
    </row>
    <row r="58" customFormat="false" ht="30" hidden="false" customHeight="false" outlineLevel="0" collapsed="false">
      <c r="A58" s="24" t="s">
        <v>71</v>
      </c>
      <c r="B58" s="25" t="s">
        <v>72</v>
      </c>
      <c r="C58" s="36" t="s">
        <v>73</v>
      </c>
      <c r="D58" s="27" t="s">
        <v>61</v>
      </c>
      <c r="E58" s="27" t="n">
        <v>65</v>
      </c>
      <c r="F58" s="37" t="n">
        <v>11.14</v>
      </c>
      <c r="G58" s="29" t="n">
        <f aca="false">E58*F58</f>
        <v>724.1</v>
      </c>
      <c r="H58" s="29" t="n">
        <f aca="false">G58*(1+$H$47)</f>
        <v>886.80527</v>
      </c>
    </row>
    <row r="59" customFormat="false" ht="15" hidden="false" customHeight="false" outlineLevel="0" collapsed="false">
      <c r="A59" s="24" t="s">
        <v>74</v>
      </c>
      <c r="B59" s="40" t="s">
        <v>75</v>
      </c>
      <c r="C59" s="36" t="s">
        <v>76</v>
      </c>
      <c r="D59" s="27" t="s">
        <v>77</v>
      </c>
      <c r="E59" s="27" t="n">
        <v>20</v>
      </c>
      <c r="F59" s="41" t="n">
        <v>176.68</v>
      </c>
      <c r="G59" s="29" t="n">
        <f aca="false">E59*F59</f>
        <v>3533.6</v>
      </c>
      <c r="H59" s="29" t="n">
        <f aca="false">G59*(1+$H$47)</f>
        <v>4327.59992</v>
      </c>
    </row>
    <row r="60" customFormat="false" ht="45" hidden="false" customHeight="false" outlineLevel="0" collapsed="false">
      <c r="A60" s="24" t="s">
        <v>78</v>
      </c>
      <c r="B60" s="38" t="s">
        <v>63</v>
      </c>
      <c r="C60" s="36" t="s">
        <v>79</v>
      </c>
      <c r="D60" s="27" t="s">
        <v>77</v>
      </c>
      <c r="E60" s="27" t="n">
        <v>320</v>
      </c>
      <c r="F60" s="42" t="n">
        <v>11.21</v>
      </c>
      <c r="G60" s="29" t="n">
        <f aca="false">E60*F60</f>
        <v>3587.2</v>
      </c>
      <c r="H60" s="29" t="n">
        <f aca="false">G60*(1+$H$47)</f>
        <v>4393.24384</v>
      </c>
    </row>
    <row r="61" customFormat="false" ht="30" hidden="false" customHeight="false" outlineLevel="0" collapsed="false">
      <c r="A61" s="24" t="s">
        <v>80</v>
      </c>
      <c r="B61" s="43" t="n">
        <v>94994</v>
      </c>
      <c r="C61" s="44" t="s">
        <v>81</v>
      </c>
      <c r="D61" s="45" t="s">
        <v>61</v>
      </c>
      <c r="E61" s="27" t="n">
        <v>370</v>
      </c>
      <c r="F61" s="42" t="n">
        <v>64.44</v>
      </c>
      <c r="G61" s="29" t="n">
        <f aca="false">E61*F61</f>
        <v>23842.8</v>
      </c>
      <c r="H61" s="29" t="n">
        <f aca="false">G61*(1+$H$47)</f>
        <v>29200.27716</v>
      </c>
    </row>
    <row r="62" customFormat="false" ht="30" hidden="false" customHeight="false" outlineLevel="0" collapsed="false">
      <c r="A62" s="24" t="s">
        <v>82</v>
      </c>
      <c r="B62" s="43" t="n">
        <v>87620</v>
      </c>
      <c r="C62" s="44" t="s">
        <v>83</v>
      </c>
      <c r="D62" s="45" t="s">
        <v>61</v>
      </c>
      <c r="E62" s="27" t="n">
        <v>370</v>
      </c>
      <c r="F62" s="42" t="n">
        <v>22.34</v>
      </c>
      <c r="G62" s="29" t="n">
        <f aca="false">E62*F62</f>
        <v>8265.8</v>
      </c>
      <c r="H62" s="29" t="n">
        <f aca="false">G62*(1+$H$47)</f>
        <v>10123.12526</v>
      </c>
    </row>
    <row r="63" customFormat="false" ht="15" hidden="false" customHeight="false" outlineLevel="0" collapsed="false">
      <c r="A63" s="24" t="s">
        <v>84</v>
      </c>
      <c r="B63" s="43" t="n">
        <v>95241</v>
      </c>
      <c r="C63" s="46" t="s">
        <v>85</v>
      </c>
      <c r="D63" s="27" t="s">
        <v>86</v>
      </c>
      <c r="E63" s="27" t="n">
        <v>370</v>
      </c>
      <c r="F63" s="42" t="n">
        <v>18.21</v>
      </c>
      <c r="G63" s="29" t="n">
        <f aca="false">E63*F63</f>
        <v>6737.7</v>
      </c>
      <c r="H63" s="29" t="n">
        <f aca="false">G63*(1+$H$47)</f>
        <v>8251.66119</v>
      </c>
    </row>
    <row r="64" customFormat="false" ht="30" hidden="false" customHeight="false" outlineLevel="0" collapsed="false">
      <c r="A64" s="24" t="s">
        <v>82</v>
      </c>
      <c r="B64" s="40" t="s">
        <v>87</v>
      </c>
      <c r="C64" s="36" t="s">
        <v>88</v>
      </c>
      <c r="D64" s="27" t="s">
        <v>89</v>
      </c>
      <c r="E64" s="27" t="n">
        <v>32</v>
      </c>
      <c r="F64" s="37" t="n">
        <v>65.02</v>
      </c>
      <c r="G64" s="29" t="n">
        <f aca="false">E64*F64</f>
        <v>2080.64</v>
      </c>
      <c r="H64" s="29" t="n">
        <f aca="false">G64*(1+$H$47)</f>
        <v>2548.159808</v>
      </c>
    </row>
    <row r="65" customFormat="false" ht="30" hidden="false" customHeight="false" outlineLevel="0" collapsed="false">
      <c r="A65" s="24" t="s">
        <v>84</v>
      </c>
      <c r="B65" s="40" t="s">
        <v>90</v>
      </c>
      <c r="C65" s="36" t="s">
        <v>91</v>
      </c>
      <c r="D65" s="27" t="s">
        <v>89</v>
      </c>
      <c r="E65" s="27" t="n">
        <v>50</v>
      </c>
      <c r="F65" s="37" t="n">
        <v>19.59</v>
      </c>
      <c r="G65" s="29" t="n">
        <f aca="false">E65*F65</f>
        <v>979.5</v>
      </c>
      <c r="H65" s="29" t="n">
        <f aca="false">G65*(1+$H$47)</f>
        <v>1199.59365</v>
      </c>
    </row>
    <row r="66" customFormat="false" ht="15" hidden="false" customHeight="false" outlineLevel="0" collapsed="false">
      <c r="A66" s="24"/>
      <c r="B66" s="40" t="s">
        <v>92</v>
      </c>
      <c r="C66" s="36" t="s">
        <v>93</v>
      </c>
      <c r="D66" s="27" t="s">
        <v>86</v>
      </c>
      <c r="E66" s="27" t="n">
        <v>80</v>
      </c>
      <c r="F66" s="37" t="n">
        <v>3.07</v>
      </c>
      <c r="G66" s="29" t="n">
        <f aca="false">E66*F66</f>
        <v>245.6</v>
      </c>
      <c r="H66" s="29" t="n">
        <f aca="false">G66*(1+$H$47)</f>
        <v>300.78632</v>
      </c>
    </row>
    <row r="67" customFormat="false" ht="15" hidden="false" customHeight="false" outlineLevel="0" collapsed="false">
      <c r="A67" s="24"/>
      <c r="B67" s="40" t="s">
        <v>94</v>
      </c>
      <c r="C67" s="36" t="s">
        <v>95</v>
      </c>
      <c r="D67" s="27"/>
      <c r="E67" s="27" t="n">
        <v>80</v>
      </c>
      <c r="F67" s="37" t="n">
        <v>9.68</v>
      </c>
      <c r="G67" s="29" t="n">
        <f aca="false">E67*F67</f>
        <v>774.4</v>
      </c>
      <c r="H67" s="29" t="n">
        <f aca="false">G67*(1+$H$47)</f>
        <v>948.40768</v>
      </c>
    </row>
    <row r="68" customFormat="false" ht="30" hidden="false" customHeight="false" outlineLevel="0" collapsed="false">
      <c r="A68" s="24" t="s">
        <v>96</v>
      </c>
      <c r="B68" s="47" t="n">
        <v>101727</v>
      </c>
      <c r="C68" s="36" t="s">
        <v>97</v>
      </c>
      <c r="D68" s="48" t="s">
        <v>86</v>
      </c>
      <c r="E68" s="27" t="n">
        <v>792</v>
      </c>
      <c r="F68" s="37" t="n">
        <v>164.1</v>
      </c>
      <c r="G68" s="29" t="n">
        <f aca="false">E68*F68</f>
        <v>129967.2</v>
      </c>
      <c r="H68" s="29" t="n">
        <f aca="false">G68*(1+$H$47)</f>
        <v>159170.82984</v>
      </c>
    </row>
    <row r="69" s="55" customFormat="true" ht="30" hidden="false" customHeight="false" outlineLevel="0" collapsed="false">
      <c r="A69" s="49"/>
      <c r="B69" s="50" t="s">
        <v>98</v>
      </c>
      <c r="C69" s="51" t="s">
        <v>99</v>
      </c>
      <c r="D69" s="48" t="s">
        <v>89</v>
      </c>
      <c r="E69" s="52" t="n">
        <v>35</v>
      </c>
      <c r="F69" s="53" t="n">
        <v>51.21</v>
      </c>
      <c r="G69" s="54" t="n">
        <f aca="false">E69*F69</f>
        <v>1792.35</v>
      </c>
      <c r="H69" s="54" t="n">
        <f aca="false">G69*(1+$H$47)</f>
        <v>2195.091045</v>
      </c>
    </row>
    <row r="70" customFormat="false" ht="15.75" hidden="false" customHeight="false" outlineLevel="0" collapsed="false">
      <c r="A70" s="32" t="s">
        <v>100</v>
      </c>
      <c r="B70" s="33" t="s">
        <v>101</v>
      </c>
      <c r="C70" s="56"/>
      <c r="D70" s="56"/>
      <c r="E70" s="56"/>
      <c r="F70" s="57"/>
      <c r="G70" s="35" t="n">
        <f aca="false">SUM(G71:G81)</f>
        <v>128767.9096</v>
      </c>
      <c r="H70" s="35" t="n">
        <f aca="false">G70*(1+$H$47)</f>
        <v>157702.05888712</v>
      </c>
    </row>
    <row r="71" customFormat="false" ht="30" hidden="false" customHeight="false" outlineLevel="0" collapsed="false">
      <c r="A71" s="58" t="s">
        <v>102</v>
      </c>
      <c r="B71" s="58" t="s">
        <v>103</v>
      </c>
      <c r="C71" s="58" t="s">
        <v>104</v>
      </c>
      <c r="D71" s="48" t="s">
        <v>86</v>
      </c>
      <c r="E71" s="59" t="n">
        <v>472.61</v>
      </c>
      <c r="F71" s="28" t="n">
        <v>76.4</v>
      </c>
      <c r="G71" s="54" t="n">
        <f aca="false">E71*F71</f>
        <v>36107.404</v>
      </c>
      <c r="H71" s="54" t="n">
        <f aca="false">G71*(1+$H$47)</f>
        <v>44220.7376788</v>
      </c>
    </row>
    <row r="72" customFormat="false" ht="30" hidden="false" customHeight="false" outlineLevel="0" collapsed="false">
      <c r="A72" s="58"/>
      <c r="B72" s="58" t="s">
        <v>105</v>
      </c>
      <c r="C72" s="58" t="s">
        <v>106</v>
      </c>
      <c r="D72" s="48" t="s">
        <v>86</v>
      </c>
      <c r="E72" s="59" t="n">
        <v>672.7</v>
      </c>
      <c r="F72" s="28" t="n">
        <v>30.72</v>
      </c>
      <c r="G72" s="54" t="n">
        <f aca="false">E72*F72</f>
        <v>20665.344</v>
      </c>
      <c r="H72" s="54" t="n">
        <f aca="false">G72*(1+$H$47)</f>
        <v>25308.8467968</v>
      </c>
    </row>
    <row r="73" customFormat="false" ht="15" hidden="false" customHeight="false" outlineLevel="0" collapsed="false">
      <c r="A73" s="58" t="s">
        <v>107</v>
      </c>
      <c r="B73" s="58" t="s">
        <v>103</v>
      </c>
      <c r="C73" s="58" t="s">
        <v>108</v>
      </c>
      <c r="D73" s="48" t="s">
        <v>86</v>
      </c>
      <c r="E73" s="59" t="n">
        <v>678</v>
      </c>
      <c r="F73" s="28" t="n">
        <v>2.31</v>
      </c>
      <c r="G73" s="54" t="n">
        <f aca="false">E73*F73</f>
        <v>1566.18</v>
      </c>
      <c r="H73" s="54" t="n">
        <f aca="false">G73*(1+$H$47)</f>
        <v>1918.100646</v>
      </c>
    </row>
    <row r="74" customFormat="false" ht="15" hidden="false" customHeight="false" outlineLevel="0" collapsed="false">
      <c r="A74" s="58" t="s">
        <v>109</v>
      </c>
      <c r="B74" s="58" t="s">
        <v>103</v>
      </c>
      <c r="C74" s="58" t="s">
        <v>110</v>
      </c>
      <c r="D74" s="48" t="s">
        <v>86</v>
      </c>
      <c r="E74" s="59" t="n">
        <v>678</v>
      </c>
      <c r="F74" s="28" t="n">
        <v>12.32</v>
      </c>
      <c r="G74" s="54" t="n">
        <f aca="false">E74*F74</f>
        <v>8352.96</v>
      </c>
      <c r="H74" s="54" t="n">
        <f aca="false">G74*(1+$H$47)</f>
        <v>10229.870112</v>
      </c>
    </row>
    <row r="75" customFormat="false" ht="15" hidden="false" customHeight="false" outlineLevel="0" collapsed="false">
      <c r="A75" s="58" t="s">
        <v>111</v>
      </c>
      <c r="B75" s="58" t="s">
        <v>103</v>
      </c>
      <c r="C75" s="58" t="s">
        <v>112</v>
      </c>
      <c r="D75" s="48" t="s">
        <v>86</v>
      </c>
      <c r="E75" s="59" t="n">
        <v>678</v>
      </c>
      <c r="F75" s="28" t="n">
        <v>12.72</v>
      </c>
      <c r="G75" s="54" t="n">
        <f aca="false">E75*F75</f>
        <v>8624.16</v>
      </c>
      <c r="H75" s="54" t="n">
        <f aca="false">G75*(1+$H$47)</f>
        <v>10562.008752</v>
      </c>
    </row>
    <row r="76" customFormat="false" ht="15" hidden="false" customHeight="false" outlineLevel="0" collapsed="false">
      <c r="A76" s="58" t="s">
        <v>113</v>
      </c>
      <c r="B76" s="58" t="s">
        <v>103</v>
      </c>
      <c r="C76" s="58" t="s">
        <v>114</v>
      </c>
      <c r="D76" s="48" t="s">
        <v>89</v>
      </c>
      <c r="E76" s="59" t="n">
        <v>43</v>
      </c>
      <c r="F76" s="28" t="n">
        <v>33.98</v>
      </c>
      <c r="G76" s="54" t="n">
        <f aca="false">E76*F76</f>
        <v>1461.14</v>
      </c>
      <c r="H76" s="54" t="n">
        <f aca="false">G76*(1+$H$47)</f>
        <v>1789.458158</v>
      </c>
    </row>
    <row r="77" customFormat="false" ht="30" hidden="false" customHeight="false" outlineLevel="0" collapsed="false">
      <c r="A77" s="58" t="s">
        <v>115</v>
      </c>
      <c r="B77" s="60" t="s">
        <v>116</v>
      </c>
      <c r="C77" s="58" t="s">
        <v>117</v>
      </c>
      <c r="D77" s="61" t="s">
        <v>118</v>
      </c>
      <c r="E77" s="62" t="n">
        <v>1340</v>
      </c>
      <c r="F77" s="28" t="n">
        <v>18.52</v>
      </c>
      <c r="G77" s="54" t="n">
        <f aca="false">E77*F77</f>
        <v>24816.8</v>
      </c>
      <c r="H77" s="54" t="n">
        <f aca="false">G77*(1+$H$47)</f>
        <v>30393.13496</v>
      </c>
    </row>
    <row r="78" customFormat="false" ht="30" hidden="false" customHeight="false" outlineLevel="0" collapsed="false">
      <c r="A78" s="49" t="s">
        <v>119</v>
      </c>
      <c r="B78" s="38" t="s">
        <v>120</v>
      </c>
      <c r="C78" s="51" t="s">
        <v>121</v>
      </c>
      <c r="D78" s="52" t="s">
        <v>61</v>
      </c>
      <c r="E78" s="63" t="n">
        <v>157</v>
      </c>
      <c r="F78" s="53" t="n">
        <v>15.98</v>
      </c>
      <c r="G78" s="54" t="n">
        <f aca="false">E78*F78</f>
        <v>2508.86</v>
      </c>
      <c r="H78" s="54" t="n">
        <f aca="false">G78*(1+$H$47)</f>
        <v>3072.600842</v>
      </c>
    </row>
    <row r="79" customFormat="false" ht="15" hidden="false" customHeight="false" outlineLevel="0" collapsed="false">
      <c r="A79" s="24" t="s">
        <v>122</v>
      </c>
      <c r="B79" s="38" t="s">
        <v>123</v>
      </c>
      <c r="C79" s="36" t="s">
        <v>124</v>
      </c>
      <c r="D79" s="27" t="s">
        <v>61</v>
      </c>
      <c r="E79" s="64" t="n">
        <v>2555.84</v>
      </c>
      <c r="F79" s="37" t="n">
        <v>6.99</v>
      </c>
      <c r="G79" s="29" t="n">
        <f aca="false">E79*F79</f>
        <v>17865.3216</v>
      </c>
      <c r="H79" s="29" t="n">
        <f aca="false">G79*(1+$H$47)</f>
        <v>21879.65936352</v>
      </c>
    </row>
    <row r="80" customFormat="false" ht="30" hidden="false" customHeight="false" outlineLevel="0" collapsed="false">
      <c r="A80" s="24" t="s">
        <v>125</v>
      </c>
      <c r="B80" s="38" t="s">
        <v>126</v>
      </c>
      <c r="C80" s="36" t="s">
        <v>127</v>
      </c>
      <c r="D80" s="27" t="s">
        <v>61</v>
      </c>
      <c r="E80" s="64" t="n">
        <v>321.08</v>
      </c>
      <c r="F80" s="39" t="n">
        <v>12</v>
      </c>
      <c r="G80" s="29" t="n">
        <f aca="false">E80*F80</f>
        <v>3852.96</v>
      </c>
      <c r="H80" s="29" t="n">
        <f aca="false">G80*(1+$H$47)</f>
        <v>4718.720112</v>
      </c>
    </row>
    <row r="81" customFormat="false" ht="30" hidden="false" customHeight="false" outlineLevel="0" collapsed="false">
      <c r="A81" s="24" t="s">
        <v>128</v>
      </c>
      <c r="B81" s="38" t="s">
        <v>129</v>
      </c>
      <c r="C81" s="36" t="s">
        <v>130</v>
      </c>
      <c r="D81" s="27" t="s">
        <v>86</v>
      </c>
      <c r="E81" s="64" t="n">
        <v>51</v>
      </c>
      <c r="F81" s="39" t="n">
        <v>57.78</v>
      </c>
      <c r="G81" s="29" t="n">
        <f aca="false">E81*F81</f>
        <v>2946.78</v>
      </c>
      <c r="H81" s="29" t="n">
        <f aca="false">G81*(1+$H$47)</f>
        <v>3608.921466</v>
      </c>
    </row>
    <row r="82" customFormat="false" ht="15.75" hidden="false" customHeight="false" outlineLevel="0" collapsed="false">
      <c r="A82" s="21" t="s">
        <v>131</v>
      </c>
      <c r="B82" s="22" t="s">
        <v>132</v>
      </c>
      <c r="C82" s="30"/>
      <c r="D82" s="30"/>
      <c r="E82" s="30"/>
      <c r="F82" s="31"/>
      <c r="G82" s="23" t="n">
        <f aca="false">SUM(G83)</f>
        <v>11340</v>
      </c>
      <c r="H82" s="23" t="n">
        <f aca="false">G82*(1+$H$47)</f>
        <v>13888.098</v>
      </c>
    </row>
    <row r="83" customFormat="false" ht="15.75" hidden="false" customHeight="false" outlineLevel="0" collapsed="false">
      <c r="A83" s="32" t="s">
        <v>133</v>
      </c>
      <c r="B83" s="33" t="s">
        <v>132</v>
      </c>
      <c r="C83" s="56"/>
      <c r="D83" s="56"/>
      <c r="E83" s="56"/>
      <c r="F83" s="57"/>
      <c r="G83" s="35" t="n">
        <f aca="false">SUM(G84:G84)</f>
        <v>11340</v>
      </c>
      <c r="H83" s="35" t="n">
        <f aca="false">G83*(1+$H$47)</f>
        <v>13888.098</v>
      </c>
    </row>
    <row r="84" customFormat="false" ht="30" hidden="false" customHeight="false" outlineLevel="0" collapsed="false">
      <c r="A84" s="58" t="n">
        <v>13019</v>
      </c>
      <c r="B84" s="65" t="s">
        <v>134</v>
      </c>
      <c r="C84" s="58" t="s">
        <v>135</v>
      </c>
      <c r="D84" s="48" t="s">
        <v>86</v>
      </c>
      <c r="E84" s="59" t="n">
        <f aca="false">90*5*0.4</f>
        <v>180</v>
      </c>
      <c r="F84" s="28" t="n">
        <v>63</v>
      </c>
      <c r="G84" s="54" t="n">
        <f aca="false">E84*F84</f>
        <v>11340</v>
      </c>
      <c r="H84" s="54" t="n">
        <f aca="false">G84*(1+$H$47)</f>
        <v>13888.098</v>
      </c>
    </row>
    <row r="85" customFormat="false" ht="15.75" hidden="false" customHeight="false" outlineLevel="0" collapsed="false">
      <c r="A85" s="21" t="s">
        <v>136</v>
      </c>
      <c r="B85" s="22" t="s">
        <v>137</v>
      </c>
      <c r="C85" s="30"/>
      <c r="D85" s="30"/>
      <c r="E85" s="30"/>
      <c r="F85" s="66"/>
      <c r="G85" s="23" t="n">
        <f aca="false">SUM(G86,G94)</f>
        <v>156160.014183</v>
      </c>
      <c r="H85" s="23" t="n">
        <f aca="false">G85*(1+$H$47)</f>
        <v>191249.16936992</v>
      </c>
    </row>
    <row r="86" customFormat="false" ht="15.75" hidden="false" customHeight="false" outlineLevel="0" collapsed="false">
      <c r="A86" s="32" t="s">
        <v>138</v>
      </c>
      <c r="B86" s="33" t="s">
        <v>139</v>
      </c>
      <c r="C86" s="56"/>
      <c r="D86" s="56"/>
      <c r="E86" s="56"/>
      <c r="F86" s="67"/>
      <c r="G86" s="35" t="n">
        <f aca="false">SUM(G87:G93)</f>
        <v>95305.074183</v>
      </c>
      <c r="H86" s="35" t="n">
        <f aca="false">G86*(1+$H$47)</f>
        <v>116720.12435192</v>
      </c>
    </row>
    <row r="87" customFormat="false" ht="30" hidden="false" customHeight="false" outlineLevel="0" collapsed="false">
      <c r="A87" s="58" t="s">
        <v>140</v>
      </c>
      <c r="B87" s="58" t="s">
        <v>116</v>
      </c>
      <c r="C87" s="58" t="s">
        <v>141</v>
      </c>
      <c r="D87" s="48" t="s">
        <v>142</v>
      </c>
      <c r="E87" s="59" t="n">
        <v>18</v>
      </c>
      <c r="F87" s="28" t="n">
        <v>520</v>
      </c>
      <c r="G87" s="29" t="n">
        <f aca="false">E87*F87</f>
        <v>9360</v>
      </c>
      <c r="H87" s="29" t="n">
        <f aca="false">G87*(1+$H$47)</f>
        <v>11463.192</v>
      </c>
    </row>
    <row r="88" customFormat="false" ht="30" hidden="false" customHeight="false" outlineLevel="0" collapsed="false">
      <c r="A88" s="58" t="s">
        <v>143</v>
      </c>
      <c r="B88" s="58" t="s">
        <v>116</v>
      </c>
      <c r="C88" s="58" t="s">
        <v>144</v>
      </c>
      <c r="D88" s="48" t="s">
        <v>142</v>
      </c>
      <c r="E88" s="59" t="n">
        <v>18</v>
      </c>
      <c r="F88" s="28" t="n">
        <v>468</v>
      </c>
      <c r="G88" s="29" t="n">
        <f aca="false">E88*F88</f>
        <v>8424</v>
      </c>
      <c r="H88" s="29" t="n">
        <f aca="false">G88*(1+$H$47)</f>
        <v>10316.8728</v>
      </c>
    </row>
    <row r="89" customFormat="false" ht="30" hidden="false" customHeight="false" outlineLevel="0" collapsed="false">
      <c r="A89" s="58" t="s">
        <v>145</v>
      </c>
      <c r="B89" s="58" t="s">
        <v>146</v>
      </c>
      <c r="C89" s="58" t="s">
        <v>147</v>
      </c>
      <c r="D89" s="48" t="s">
        <v>142</v>
      </c>
      <c r="E89" s="59" t="n">
        <v>9</v>
      </c>
      <c r="F89" s="28" t="n">
        <f aca="false">3992.93*1.3383</f>
        <v>5343.738219</v>
      </c>
      <c r="G89" s="29" t="n">
        <f aca="false">E89*F89</f>
        <v>48093.643971</v>
      </c>
      <c r="H89" s="29" t="n">
        <f aca="false">G89*(1+$H$47)</f>
        <v>58900.2857712837</v>
      </c>
    </row>
    <row r="90" customFormat="false" ht="30" hidden="false" customHeight="false" outlineLevel="0" collapsed="false">
      <c r="A90" s="58" t="s">
        <v>148</v>
      </c>
      <c r="B90" s="58" t="s">
        <v>146</v>
      </c>
      <c r="C90" s="58" t="s">
        <v>149</v>
      </c>
      <c r="D90" s="48" t="s">
        <v>142</v>
      </c>
      <c r="E90" s="59" t="n">
        <v>22</v>
      </c>
      <c r="F90" s="28" t="n">
        <f aca="false">733.62*1.3383</f>
        <v>981.803646</v>
      </c>
      <c r="G90" s="29" t="n">
        <f aca="false">E90*F90</f>
        <v>21599.680212</v>
      </c>
      <c r="H90" s="29" t="n">
        <f aca="false">G90*(1+$H$47)</f>
        <v>26453.1283556364</v>
      </c>
    </row>
    <row r="91" customFormat="false" ht="15" hidden="false" customHeight="false" outlineLevel="0" collapsed="false">
      <c r="A91" s="24" t="s">
        <v>150</v>
      </c>
      <c r="B91" s="25" t="s">
        <v>151</v>
      </c>
      <c r="C91" s="36" t="s">
        <v>152</v>
      </c>
      <c r="D91" s="27" t="s">
        <v>61</v>
      </c>
      <c r="E91" s="27" t="n">
        <v>297</v>
      </c>
      <c r="F91" s="68" t="n">
        <v>8.87</v>
      </c>
      <c r="G91" s="29" t="n">
        <f aca="false">E91*F91</f>
        <v>2634.39</v>
      </c>
      <c r="H91" s="29" t="n">
        <f aca="false">G91*(1+$H$47)</f>
        <v>3226.337433</v>
      </c>
    </row>
    <row r="92" customFormat="false" ht="15" hidden="false" customHeight="false" outlineLevel="0" collapsed="false">
      <c r="A92" s="24" t="s">
        <v>153</v>
      </c>
      <c r="B92" s="38" t="s">
        <v>154</v>
      </c>
      <c r="C92" s="38" t="s">
        <v>155</v>
      </c>
      <c r="D92" s="27" t="s">
        <v>43</v>
      </c>
      <c r="E92" s="27" t="n">
        <v>36</v>
      </c>
      <c r="F92" s="68" t="n">
        <v>72.13</v>
      </c>
      <c r="G92" s="29" t="n">
        <f aca="false">E92*F92</f>
        <v>2596.68</v>
      </c>
      <c r="H92" s="29" t="n">
        <f aca="false">G92*(1+$H$47)</f>
        <v>3180.153996</v>
      </c>
    </row>
    <row r="93" customFormat="false" ht="30" hidden="false" customHeight="false" outlineLevel="0" collapsed="false">
      <c r="A93" s="49" t="s">
        <v>156</v>
      </c>
      <c r="B93" s="38" t="s">
        <v>157</v>
      </c>
      <c r="C93" s="38" t="s">
        <v>158</v>
      </c>
      <c r="D93" s="52" t="s">
        <v>43</v>
      </c>
      <c r="E93" s="52" t="n">
        <v>36</v>
      </c>
      <c r="F93" s="69" t="n">
        <v>72.13</v>
      </c>
      <c r="G93" s="54" t="n">
        <f aca="false">E93*F93</f>
        <v>2596.68</v>
      </c>
      <c r="H93" s="54" t="n">
        <f aca="false">G93*(1+$H$47)</f>
        <v>3180.153996</v>
      </c>
    </row>
    <row r="94" customFormat="false" ht="15.75" hidden="false" customHeight="false" outlineLevel="0" collapsed="false">
      <c r="A94" s="32" t="s">
        <v>159</v>
      </c>
      <c r="B94" s="33" t="s">
        <v>160</v>
      </c>
      <c r="C94" s="56"/>
      <c r="D94" s="56"/>
      <c r="E94" s="56"/>
      <c r="F94" s="67"/>
      <c r="G94" s="35" t="n">
        <f aca="false">SUM(G95:G97)</f>
        <v>60854.94</v>
      </c>
      <c r="H94" s="35" t="n">
        <f aca="false">G94*(1+$H$47)</f>
        <v>74529.045018</v>
      </c>
    </row>
    <row r="95" customFormat="false" ht="30" hidden="false" customHeight="false" outlineLevel="0" collapsed="false">
      <c r="A95" s="24" t="s">
        <v>161</v>
      </c>
      <c r="B95" s="25" t="s">
        <v>162</v>
      </c>
      <c r="C95" s="36" t="s">
        <v>163</v>
      </c>
      <c r="D95" s="27" t="s">
        <v>61</v>
      </c>
      <c r="E95" s="27" t="n">
        <v>990</v>
      </c>
      <c r="F95" s="68" t="n">
        <v>9.09</v>
      </c>
      <c r="G95" s="29" t="n">
        <f aca="false">F95*E95</f>
        <v>8999.1</v>
      </c>
      <c r="H95" s="29" t="n">
        <f aca="false">G95*(1+$H$47)</f>
        <v>11021.19777</v>
      </c>
    </row>
    <row r="96" customFormat="false" ht="30" hidden="false" customHeight="false" outlineLevel="0" collapsed="false">
      <c r="A96" s="24" t="s">
        <v>164</v>
      </c>
      <c r="B96" s="25" t="s">
        <v>165</v>
      </c>
      <c r="C96" s="36" t="s">
        <v>166</v>
      </c>
      <c r="D96" s="27" t="s">
        <v>61</v>
      </c>
      <c r="E96" s="27" t="n">
        <v>990</v>
      </c>
      <c r="F96" s="68" t="n">
        <v>37.81</v>
      </c>
      <c r="G96" s="29" t="n">
        <f aca="false">E96*F96</f>
        <v>37431.9</v>
      </c>
      <c r="H96" s="29" t="n">
        <f aca="false">G96*(1+$H$47)</f>
        <v>45842.84793</v>
      </c>
    </row>
    <row r="97" customFormat="false" ht="15" hidden="false" customHeight="false" outlineLevel="0" collapsed="false">
      <c r="A97" s="24" t="s">
        <v>167</v>
      </c>
      <c r="B97" s="25" t="s">
        <v>129</v>
      </c>
      <c r="C97" s="36" t="s">
        <v>168</v>
      </c>
      <c r="D97" s="27" t="s">
        <v>43</v>
      </c>
      <c r="E97" s="27" t="n">
        <v>18</v>
      </c>
      <c r="F97" s="68" t="n">
        <v>801.33</v>
      </c>
      <c r="G97" s="29" t="n">
        <f aca="false">F97*E97</f>
        <v>14423.94</v>
      </c>
      <c r="H97" s="29" t="n">
        <f aca="false">G97*(1+$H$47)</f>
        <v>17664.999318</v>
      </c>
    </row>
    <row r="98" customFormat="false" ht="15.75" hidden="false" customHeight="false" outlineLevel="0" collapsed="false">
      <c r="A98" s="21" t="s">
        <v>169</v>
      </c>
      <c r="B98" s="22" t="s">
        <v>170</v>
      </c>
      <c r="C98" s="30"/>
      <c r="D98" s="30"/>
      <c r="E98" s="30"/>
      <c r="F98" s="66"/>
      <c r="G98" s="23" t="n">
        <f aca="false">SUM(G99)</f>
        <v>120087.21</v>
      </c>
      <c r="H98" s="23" t="n">
        <f aca="false">G98*(1+$H$47)</f>
        <v>147070.806087</v>
      </c>
    </row>
    <row r="99" customFormat="false" ht="15.75" hidden="false" customHeight="false" outlineLevel="0" collapsed="false">
      <c r="A99" s="32" t="s">
        <v>171</v>
      </c>
      <c r="B99" s="33" t="s">
        <v>172</v>
      </c>
      <c r="C99" s="56"/>
      <c r="D99" s="56"/>
      <c r="E99" s="70"/>
      <c r="F99" s="67"/>
      <c r="G99" s="35" t="n">
        <f aca="false">SUM(G100:G127)</f>
        <v>120087.21</v>
      </c>
      <c r="H99" s="35" t="n">
        <f aca="false">G99*(1+$H$47)</f>
        <v>147070.806087</v>
      </c>
    </row>
    <row r="100" customFormat="false" ht="15" hidden="false" customHeight="false" outlineLevel="0" collapsed="false">
      <c r="A100" s="24" t="s">
        <v>173</v>
      </c>
      <c r="B100" s="25" t="s">
        <v>174</v>
      </c>
      <c r="C100" s="36" t="s">
        <v>175</v>
      </c>
      <c r="D100" s="27" t="s">
        <v>43</v>
      </c>
      <c r="E100" s="27" t="n">
        <v>73</v>
      </c>
      <c r="F100" s="28" t="n">
        <v>12.19</v>
      </c>
      <c r="G100" s="29" t="n">
        <f aca="false">E100*F100</f>
        <v>889.87</v>
      </c>
      <c r="H100" s="29" t="n">
        <f aca="false">G100*(1+$H$47)</f>
        <v>1089.823789</v>
      </c>
    </row>
    <row r="101" customFormat="false" ht="15" hidden="false" customHeight="false" outlineLevel="0" collapsed="false">
      <c r="A101" s="24" t="s">
        <v>176</v>
      </c>
      <c r="B101" s="25" t="s">
        <v>177</v>
      </c>
      <c r="C101" s="36" t="s">
        <v>178</v>
      </c>
      <c r="D101" s="27" t="s">
        <v>43</v>
      </c>
      <c r="E101" s="27" t="n">
        <v>57</v>
      </c>
      <c r="F101" s="28" t="n">
        <v>4.97</v>
      </c>
      <c r="G101" s="29" t="n">
        <f aca="false">E101*F101</f>
        <v>283.29</v>
      </c>
      <c r="H101" s="29" t="n">
        <f aca="false">G101*(1+$H$47)</f>
        <v>346.945263</v>
      </c>
    </row>
    <row r="102" customFormat="false" ht="15" hidden="false" customHeight="false" outlineLevel="0" collapsed="false">
      <c r="A102" s="49" t="s">
        <v>179</v>
      </c>
      <c r="B102" s="58" t="n">
        <v>99</v>
      </c>
      <c r="C102" s="51" t="s">
        <v>180</v>
      </c>
      <c r="D102" s="52" t="s">
        <v>43</v>
      </c>
      <c r="E102" s="52" t="n">
        <v>132</v>
      </c>
      <c r="F102" s="28" t="n">
        <v>17.16</v>
      </c>
      <c r="G102" s="54" t="n">
        <f aca="false">E102*F102</f>
        <v>2265.12</v>
      </c>
      <c r="H102" s="54" t="n">
        <f aca="false">G102*(1+$H$47)</f>
        <v>2774.092464</v>
      </c>
    </row>
    <row r="103" customFormat="false" ht="30" hidden="false" customHeight="false" outlineLevel="0" collapsed="false">
      <c r="A103" s="24" t="s">
        <v>181</v>
      </c>
      <c r="B103" s="71" t="n">
        <v>91953</v>
      </c>
      <c r="C103" s="36" t="s">
        <v>182</v>
      </c>
      <c r="D103" s="27" t="s">
        <v>43</v>
      </c>
      <c r="E103" s="27" t="n">
        <f aca="false">1+3+30+4+3+2+3+3</f>
        <v>49</v>
      </c>
      <c r="F103" s="28" t="n">
        <v>20.61</v>
      </c>
      <c r="G103" s="29" t="n">
        <f aca="false">E103*F103</f>
        <v>1009.89</v>
      </c>
      <c r="H103" s="29" t="n">
        <f aca="false">G103*(1+$H$47)</f>
        <v>1236.812283</v>
      </c>
    </row>
    <row r="104" customFormat="false" ht="30" hidden="false" customHeight="false" outlineLevel="0" collapsed="false">
      <c r="A104" s="24" t="s">
        <v>183</v>
      </c>
      <c r="B104" s="71" t="n">
        <v>91959</v>
      </c>
      <c r="C104" s="36" t="s">
        <v>184</v>
      </c>
      <c r="D104" s="27" t="s">
        <v>43</v>
      </c>
      <c r="E104" s="27" t="n">
        <f aca="false">1+2+12+5+1+4+1+1</f>
        <v>27</v>
      </c>
      <c r="F104" s="28" t="n">
        <v>32.65</v>
      </c>
      <c r="G104" s="29" t="n">
        <f aca="false">E104*F104</f>
        <v>881.55</v>
      </c>
      <c r="H104" s="29" t="n">
        <f aca="false">G104*(1+$H$47)</f>
        <v>1079.634285</v>
      </c>
    </row>
    <row r="105" customFormat="false" ht="30" hidden="false" customHeight="false" outlineLevel="0" collapsed="false">
      <c r="A105" s="24" t="s">
        <v>185</v>
      </c>
      <c r="B105" s="38" t="s">
        <v>186</v>
      </c>
      <c r="C105" s="51" t="s">
        <v>187</v>
      </c>
      <c r="D105" s="27" t="s">
        <v>43</v>
      </c>
      <c r="E105" s="27" t="n">
        <v>44</v>
      </c>
      <c r="F105" s="72" t="n">
        <v>27.29</v>
      </c>
      <c r="G105" s="29" t="n">
        <f aca="false">E105*F105</f>
        <v>1200.76</v>
      </c>
      <c r="H105" s="29" t="n">
        <f aca="false">G105*(1+$H$47)</f>
        <v>1470.570772</v>
      </c>
    </row>
    <row r="106" customFormat="false" ht="30" hidden="false" customHeight="false" outlineLevel="0" collapsed="false">
      <c r="A106" s="24"/>
      <c r="B106" s="71" t="s">
        <v>188</v>
      </c>
      <c r="C106" s="36" t="s">
        <v>189</v>
      </c>
      <c r="D106" s="27" t="s">
        <v>43</v>
      </c>
      <c r="E106" s="27" t="n">
        <v>176</v>
      </c>
      <c r="F106" s="69" t="n">
        <v>107.77</v>
      </c>
      <c r="G106" s="29" t="n">
        <f aca="false">E106*F106</f>
        <v>18967.52</v>
      </c>
      <c r="H106" s="29" t="n">
        <f aca="false">G106*(1+$H$47)</f>
        <v>23229.521744</v>
      </c>
    </row>
    <row r="107" customFormat="false" ht="30" hidden="false" customHeight="false" outlineLevel="0" collapsed="false">
      <c r="A107" s="24" t="s">
        <v>190</v>
      </c>
      <c r="B107" s="71" t="n">
        <v>83479</v>
      </c>
      <c r="C107" s="51" t="s">
        <v>191</v>
      </c>
      <c r="D107" s="27" t="s">
        <v>43</v>
      </c>
      <c r="E107" s="27" t="n">
        <v>132</v>
      </c>
      <c r="F107" s="72" t="n">
        <v>223.92</v>
      </c>
      <c r="G107" s="29" t="n">
        <f aca="false">E107*F107</f>
        <v>29557.44</v>
      </c>
      <c r="H107" s="29" t="n">
        <f aca="false">G107*(1+$H$47)</f>
        <v>36198.996768</v>
      </c>
    </row>
    <row r="108" customFormat="false" ht="30" hidden="false" customHeight="false" outlineLevel="0" collapsed="false">
      <c r="A108" s="24" t="s">
        <v>192</v>
      </c>
      <c r="B108" s="71" t="n">
        <v>91836</v>
      </c>
      <c r="C108" s="36" t="s">
        <v>193</v>
      </c>
      <c r="D108" s="27" t="s">
        <v>89</v>
      </c>
      <c r="E108" s="27" t="n">
        <f aca="false">400</f>
        <v>400</v>
      </c>
      <c r="F108" s="72" t="n">
        <v>10.26</v>
      </c>
      <c r="G108" s="29" t="n">
        <f aca="false">E108*F108</f>
        <v>4104</v>
      </c>
      <c r="H108" s="29" t="n">
        <f aca="false">G108*(1+$H$47)</f>
        <v>5026.1688</v>
      </c>
    </row>
    <row r="109" customFormat="false" ht="30" hidden="false" customHeight="false" outlineLevel="0" collapsed="false">
      <c r="A109" s="24" t="s">
        <v>194</v>
      </c>
      <c r="B109" s="71" t="n">
        <v>91856</v>
      </c>
      <c r="C109" s="51" t="s">
        <v>195</v>
      </c>
      <c r="D109" s="27" t="s">
        <v>89</v>
      </c>
      <c r="E109" s="27" t="n">
        <f aca="false">400</f>
        <v>400</v>
      </c>
      <c r="F109" s="69" t="n">
        <v>9.3</v>
      </c>
      <c r="G109" s="29" t="n">
        <f aca="false">E109*F109</f>
        <v>3720</v>
      </c>
      <c r="H109" s="29" t="n">
        <f aca="false">G109*(1+$H$47)</f>
        <v>4555.884</v>
      </c>
    </row>
    <row r="110" customFormat="false" ht="30" hidden="false" customHeight="false" outlineLevel="0" collapsed="false">
      <c r="A110" s="24" t="s">
        <v>196</v>
      </c>
      <c r="B110" s="71" t="n">
        <v>91924</v>
      </c>
      <c r="C110" s="51" t="s">
        <v>197</v>
      </c>
      <c r="D110" s="27" t="s">
        <v>89</v>
      </c>
      <c r="E110" s="27" t="n">
        <v>800</v>
      </c>
      <c r="F110" s="69" t="n">
        <v>2.69</v>
      </c>
      <c r="G110" s="29" t="n">
        <f aca="false">E110*F110</f>
        <v>2152</v>
      </c>
      <c r="H110" s="29" t="n">
        <f aca="false">G110*(1+$H$47)</f>
        <v>2635.5544</v>
      </c>
    </row>
    <row r="111" customFormat="false" ht="30" hidden="false" customHeight="false" outlineLevel="0" collapsed="false">
      <c r="A111" s="24" t="s">
        <v>198</v>
      </c>
      <c r="B111" s="71" t="n">
        <v>91926</v>
      </c>
      <c r="C111" s="51" t="s">
        <v>199</v>
      </c>
      <c r="D111" s="27" t="s">
        <v>89</v>
      </c>
      <c r="E111" s="27" t="n">
        <v>800</v>
      </c>
      <c r="F111" s="72" t="n">
        <v>4.01</v>
      </c>
      <c r="G111" s="29" t="n">
        <f aca="false">E111*F111</f>
        <v>3208</v>
      </c>
      <c r="H111" s="29" t="n">
        <f aca="false">G111*(1+$H$47)</f>
        <v>3928.8376</v>
      </c>
    </row>
    <row r="112" customFormat="false" ht="30" hidden="false" customHeight="false" outlineLevel="0" collapsed="false">
      <c r="A112" s="24" t="s">
        <v>200</v>
      </c>
      <c r="B112" s="71" t="n">
        <v>91929</v>
      </c>
      <c r="C112" s="51" t="s">
        <v>201</v>
      </c>
      <c r="D112" s="27" t="s">
        <v>89</v>
      </c>
      <c r="E112" s="27" t="n">
        <f aca="false">400</f>
        <v>400</v>
      </c>
      <c r="F112" s="69" t="n">
        <v>7.7</v>
      </c>
      <c r="G112" s="29" t="n">
        <f aca="false">E112*F112</f>
        <v>3080</v>
      </c>
      <c r="H112" s="29" t="n">
        <f aca="false">G112*(1+$H$47)</f>
        <v>3772.076</v>
      </c>
    </row>
    <row r="113" customFormat="false" ht="30" hidden="false" customHeight="false" outlineLevel="0" collapsed="false">
      <c r="A113" s="49" t="s">
        <v>202</v>
      </c>
      <c r="B113" s="58" t="n">
        <v>91932</v>
      </c>
      <c r="C113" s="51" t="s">
        <v>203</v>
      </c>
      <c r="D113" s="52" t="s">
        <v>89</v>
      </c>
      <c r="E113" s="52" t="n">
        <f aca="false">300+13+100</f>
        <v>413</v>
      </c>
      <c r="F113" s="69" t="n">
        <v>15.36</v>
      </c>
      <c r="G113" s="54" t="n">
        <f aca="false">E113*F113</f>
        <v>6343.68</v>
      </c>
      <c r="H113" s="54" t="n">
        <f aca="false">G113*(1+$H$47)</f>
        <v>7769.104896</v>
      </c>
    </row>
    <row r="114" customFormat="false" ht="30" hidden="false" customHeight="false" outlineLevel="0" collapsed="false">
      <c r="A114" s="49" t="s">
        <v>204</v>
      </c>
      <c r="B114" s="71" t="n">
        <v>92001</v>
      </c>
      <c r="C114" s="36" t="s">
        <v>205</v>
      </c>
      <c r="D114" s="27" t="s">
        <v>43</v>
      </c>
      <c r="E114" s="27" t="n">
        <f aca="false">3+5+30+5+5+4+6+6</f>
        <v>64</v>
      </c>
      <c r="F114" s="72" t="n">
        <v>15.36</v>
      </c>
      <c r="G114" s="29" t="n">
        <f aca="false">E114*F114</f>
        <v>983.04</v>
      </c>
      <c r="H114" s="29" t="n">
        <f aca="false">G114*(1+$H$47)</f>
        <v>1203.929088</v>
      </c>
    </row>
    <row r="115" customFormat="false" ht="30" hidden="false" customHeight="false" outlineLevel="0" collapsed="false">
      <c r="A115" s="49" t="s">
        <v>206</v>
      </c>
      <c r="B115" s="71" t="n">
        <v>92009</v>
      </c>
      <c r="C115" s="36" t="s">
        <v>207</v>
      </c>
      <c r="D115" s="27" t="s">
        <v>43</v>
      </c>
      <c r="E115" s="27" t="n">
        <f aca="false">5+6+12+6+8+3+10+10</f>
        <v>60</v>
      </c>
      <c r="F115" s="42" t="n">
        <v>32.29</v>
      </c>
      <c r="G115" s="29" t="n">
        <f aca="false">E115*F115</f>
        <v>1937.4</v>
      </c>
      <c r="H115" s="29" t="n">
        <f aca="false">G115*(1+$H$47)</f>
        <v>2372.73378</v>
      </c>
    </row>
    <row r="116" customFormat="false" ht="30" hidden="false" customHeight="false" outlineLevel="0" collapsed="false">
      <c r="A116" s="49" t="s">
        <v>208</v>
      </c>
      <c r="B116" s="71" t="n">
        <v>91993</v>
      </c>
      <c r="C116" s="36" t="s">
        <v>209</v>
      </c>
      <c r="D116" s="27" t="s">
        <v>43</v>
      </c>
      <c r="E116" s="27" t="n">
        <f aca="false">3+3+25+3+3+6+3+3</f>
        <v>49</v>
      </c>
      <c r="F116" s="72" t="n">
        <v>39.03</v>
      </c>
      <c r="G116" s="29" t="n">
        <f aca="false">E116*F116</f>
        <v>1912.47</v>
      </c>
      <c r="H116" s="29" t="n">
        <f aca="false">G116*(1+$H$47)</f>
        <v>2342.202009</v>
      </c>
    </row>
    <row r="117" customFormat="false" ht="30" hidden="false" customHeight="false" outlineLevel="0" collapsed="false">
      <c r="A117" s="49" t="s">
        <v>210</v>
      </c>
      <c r="B117" s="71" t="n">
        <v>92005</v>
      </c>
      <c r="C117" s="36" t="s">
        <v>211</v>
      </c>
      <c r="D117" s="27" t="s">
        <v>43</v>
      </c>
      <c r="E117" s="27" t="n">
        <v>19</v>
      </c>
      <c r="F117" s="69" t="n">
        <v>32.92</v>
      </c>
      <c r="G117" s="29" t="n">
        <f aca="false">E117*F117</f>
        <v>625.48</v>
      </c>
      <c r="H117" s="29" t="n">
        <f aca="false">G117*(1+$H$47)</f>
        <v>766.025356</v>
      </c>
    </row>
    <row r="118" customFormat="false" ht="30" hidden="false" customHeight="false" outlineLevel="0" collapsed="false">
      <c r="A118" s="49" t="s">
        <v>212</v>
      </c>
      <c r="B118" s="58" t="s">
        <v>213</v>
      </c>
      <c r="C118" s="51" t="s">
        <v>214</v>
      </c>
      <c r="D118" s="52" t="s">
        <v>43</v>
      </c>
      <c r="E118" s="52" t="n">
        <f aca="false">3+5+3+2</f>
        <v>13</v>
      </c>
      <c r="F118" s="69" t="n">
        <v>33.64</v>
      </c>
      <c r="G118" s="54" t="n">
        <f aca="false">E118*F118</f>
        <v>437.32</v>
      </c>
      <c r="H118" s="54" t="n">
        <f aca="false">G118*(1+$H$47)</f>
        <v>535.585804</v>
      </c>
    </row>
    <row r="119" customFormat="false" ht="30" hidden="false" customHeight="false" outlineLevel="0" collapsed="false">
      <c r="A119" s="49" t="s">
        <v>215</v>
      </c>
      <c r="B119" s="71" t="s">
        <v>216</v>
      </c>
      <c r="C119" s="36" t="s">
        <v>217</v>
      </c>
      <c r="D119" s="27" t="s">
        <v>89</v>
      </c>
      <c r="E119" s="27" t="n">
        <f aca="false">10+10+10+10+10+10+10</f>
        <v>70</v>
      </c>
      <c r="F119" s="72" t="n">
        <v>44.12</v>
      </c>
      <c r="G119" s="29" t="n">
        <f aca="false">E119*F119</f>
        <v>3088.4</v>
      </c>
      <c r="H119" s="29" t="n">
        <f aca="false">G119*(1+$H$47)</f>
        <v>3782.36348</v>
      </c>
    </row>
    <row r="120" customFormat="false" ht="30" hidden="false" customHeight="false" outlineLevel="0" collapsed="false">
      <c r="A120" s="49" t="s">
        <v>218</v>
      </c>
      <c r="B120" s="73" t="s">
        <v>219</v>
      </c>
      <c r="C120" s="44" t="s">
        <v>220</v>
      </c>
      <c r="D120" s="27" t="s">
        <v>43</v>
      </c>
      <c r="E120" s="27" t="n">
        <v>9</v>
      </c>
      <c r="F120" s="72" t="n">
        <v>121.14</v>
      </c>
      <c r="G120" s="29" t="n">
        <f aca="false">E120*F120</f>
        <v>1090.26</v>
      </c>
      <c r="H120" s="29" t="n">
        <f aca="false">G120*(1+$H$47)</f>
        <v>1335.241422</v>
      </c>
    </row>
    <row r="121" customFormat="false" ht="30" hidden="false" customHeight="false" outlineLevel="0" collapsed="false">
      <c r="A121" s="49" t="s">
        <v>221</v>
      </c>
      <c r="B121" s="58" t="s">
        <v>222</v>
      </c>
      <c r="C121" s="51" t="s">
        <v>223</v>
      </c>
      <c r="D121" s="52" t="s">
        <v>43</v>
      </c>
      <c r="E121" s="52" t="n">
        <f aca="false">4+5+1+3+5+8+5+5</f>
        <v>36</v>
      </c>
      <c r="F121" s="69" t="n">
        <v>17.55</v>
      </c>
      <c r="G121" s="54" t="n">
        <f aca="false">E121*F121</f>
        <v>631.8</v>
      </c>
      <c r="H121" s="54" t="n">
        <f aca="false">G121*(1+$H$47)</f>
        <v>773.76546</v>
      </c>
    </row>
    <row r="122" customFormat="false" ht="30" hidden="false" customHeight="false" outlineLevel="0" collapsed="false">
      <c r="A122" s="49" t="s">
        <v>224</v>
      </c>
      <c r="B122" s="58" t="s">
        <v>225</v>
      </c>
      <c r="C122" s="51" t="s">
        <v>226</v>
      </c>
      <c r="D122" s="52" t="s">
        <v>43</v>
      </c>
      <c r="E122" s="52" t="n">
        <v>15</v>
      </c>
      <c r="F122" s="39" t="n">
        <v>19.08</v>
      </c>
      <c r="G122" s="54" t="n">
        <f aca="false">E122*F122</f>
        <v>286.2</v>
      </c>
      <c r="H122" s="54" t="n">
        <f aca="false">G122*(1+$H$47)</f>
        <v>350.50914</v>
      </c>
      <c r="I122" s="74"/>
    </row>
    <row r="123" customFormat="false" ht="15" hidden="false" customHeight="false" outlineLevel="0" collapsed="false">
      <c r="A123" s="49" t="s">
        <v>227</v>
      </c>
      <c r="B123" s="58" t="s">
        <v>129</v>
      </c>
      <c r="C123" s="51" t="s">
        <v>228</v>
      </c>
      <c r="D123" s="52" t="s">
        <v>43</v>
      </c>
      <c r="E123" s="52" t="n">
        <v>9</v>
      </c>
      <c r="F123" s="39" t="n">
        <f aca="false">F124-50</f>
        <v>206.17</v>
      </c>
      <c r="G123" s="54" t="n">
        <f aca="false">E123*F123</f>
        <v>1855.53</v>
      </c>
      <c r="H123" s="54" t="n">
        <f aca="false">G123*(1+$H$47)</f>
        <v>2272.467591</v>
      </c>
      <c r="I123" s="74"/>
    </row>
    <row r="124" customFormat="false" ht="15" hidden="false" customHeight="false" outlineLevel="0" collapsed="false">
      <c r="A124" s="49" t="s">
        <v>229</v>
      </c>
      <c r="B124" s="58" t="s">
        <v>129</v>
      </c>
      <c r="C124" s="51" t="s">
        <v>230</v>
      </c>
      <c r="D124" s="52" t="s">
        <v>43</v>
      </c>
      <c r="E124" s="52" t="n">
        <v>25</v>
      </c>
      <c r="F124" s="39" t="n">
        <v>256.17</v>
      </c>
      <c r="G124" s="54" t="n">
        <f aca="false">E124*F124</f>
        <v>6404.25</v>
      </c>
      <c r="H124" s="54" t="n">
        <f aca="false">G124*(1+$H$47)</f>
        <v>7843.284975</v>
      </c>
      <c r="I124" s="74"/>
    </row>
    <row r="125" customFormat="false" ht="15" hidden="false" customHeight="false" outlineLevel="0" collapsed="false">
      <c r="A125" s="49" t="s">
        <v>231</v>
      </c>
      <c r="B125" s="58" t="s">
        <v>232</v>
      </c>
      <c r="C125" s="51" t="s">
        <v>233</v>
      </c>
      <c r="D125" s="52" t="s">
        <v>43</v>
      </c>
      <c r="E125" s="52" t="n">
        <v>18</v>
      </c>
      <c r="F125" s="39" t="n">
        <v>562.33</v>
      </c>
      <c r="G125" s="54" t="n">
        <f aca="false">E125*F125</f>
        <v>10121.94</v>
      </c>
      <c r="H125" s="54" t="n">
        <f aca="false">G125*(1+$H$47)</f>
        <v>12396.339918</v>
      </c>
      <c r="I125" s="74"/>
    </row>
    <row r="126" customFormat="false" ht="15" hidden="false" customHeight="false" outlineLevel="0" collapsed="false">
      <c r="A126" s="49" t="s">
        <v>234</v>
      </c>
      <c r="B126" s="58" t="s">
        <v>235</v>
      </c>
      <c r="C126" s="51" t="s">
        <v>236</v>
      </c>
      <c r="D126" s="52" t="s">
        <v>43</v>
      </c>
      <c r="E126" s="52" t="n">
        <v>9</v>
      </c>
      <c r="F126" s="39" t="n">
        <v>450</v>
      </c>
      <c r="G126" s="54" t="n">
        <f aca="false">E126*F126</f>
        <v>4050</v>
      </c>
      <c r="H126" s="54" t="n">
        <f aca="false">G126*(1+$H$47)</f>
        <v>4960.035</v>
      </c>
      <c r="I126" s="74"/>
    </row>
    <row r="127" customFormat="false" ht="15" hidden="false" customHeight="false" outlineLevel="0" collapsed="false">
      <c r="A127" s="49" t="s">
        <v>237</v>
      </c>
      <c r="B127" s="58" t="s">
        <v>238</v>
      </c>
      <c r="C127" s="51" t="s">
        <v>239</v>
      </c>
      <c r="D127" s="52" t="s">
        <v>43</v>
      </c>
      <c r="E127" s="52" t="n">
        <v>18</v>
      </c>
      <c r="F127" s="39" t="n">
        <v>500</v>
      </c>
      <c r="G127" s="54" t="n">
        <f aca="false">E127*F127</f>
        <v>9000</v>
      </c>
      <c r="H127" s="54" t="n">
        <f aca="false">G127*(1+$H$47)</f>
        <v>11022.3</v>
      </c>
      <c r="I127" s="74"/>
    </row>
    <row r="128" customFormat="false" ht="15.75" hidden="false" customHeight="false" outlineLevel="0" collapsed="false">
      <c r="A128" s="21" t="s">
        <v>240</v>
      </c>
      <c r="B128" s="22" t="s">
        <v>241</v>
      </c>
      <c r="C128" s="30"/>
      <c r="D128" s="30"/>
      <c r="E128" s="75"/>
      <c r="F128" s="66"/>
      <c r="G128" s="23" t="n">
        <f aca="false">SUM(G129)</f>
        <v>7476.9</v>
      </c>
      <c r="H128" s="23" t="n">
        <f aca="false">G128*(1+$H$47)</f>
        <v>9156.95943</v>
      </c>
    </row>
    <row r="129" customFormat="false" ht="15.75" hidden="false" customHeight="false" outlineLevel="0" collapsed="false">
      <c r="A129" s="32" t="s">
        <v>242</v>
      </c>
      <c r="B129" s="33" t="s">
        <v>243</v>
      </c>
      <c r="C129" s="56"/>
      <c r="D129" s="56"/>
      <c r="E129" s="70"/>
      <c r="F129" s="67"/>
      <c r="G129" s="35" t="n">
        <f aca="false">SUM(G130:G131)</f>
        <v>7476.9</v>
      </c>
      <c r="H129" s="35" t="n">
        <f aca="false">G129*(1+$H$47)</f>
        <v>9156.95943</v>
      </c>
    </row>
    <row r="130" customFormat="false" ht="30" hidden="false" customHeight="false" outlineLevel="0" collapsed="false">
      <c r="A130" s="24" t="s">
        <v>244</v>
      </c>
      <c r="B130" s="71" t="s">
        <v>245</v>
      </c>
      <c r="C130" s="58" t="s">
        <v>246</v>
      </c>
      <c r="D130" s="27" t="s">
        <v>43</v>
      </c>
      <c r="E130" s="27" t="n">
        <f aca="false">3+3+3+3+5+2+3+3</f>
        <v>25</v>
      </c>
      <c r="F130" s="42" t="n">
        <v>222.94</v>
      </c>
      <c r="G130" s="29" t="n">
        <f aca="false">E130*F130</f>
        <v>5573.5</v>
      </c>
      <c r="H130" s="29" t="n">
        <f aca="false">G130*(1+$H$47)</f>
        <v>6825.86545</v>
      </c>
    </row>
    <row r="131" customFormat="false" ht="30" hidden="false" customHeight="false" outlineLevel="0" collapsed="false">
      <c r="A131" s="24" t="s">
        <v>247</v>
      </c>
      <c r="B131" s="71" t="s">
        <v>248</v>
      </c>
      <c r="C131" s="58" t="s">
        <v>249</v>
      </c>
      <c r="D131" s="27" t="s">
        <v>89</v>
      </c>
      <c r="E131" s="27" t="n">
        <f aca="false">15+15+15+60+60+25+60+60</f>
        <v>310</v>
      </c>
      <c r="F131" s="42" t="n">
        <v>6.14</v>
      </c>
      <c r="G131" s="29" t="n">
        <f aca="false">E131*F131</f>
        <v>1903.4</v>
      </c>
      <c r="H131" s="29" t="n">
        <f aca="false">G131*(1+$H$47)</f>
        <v>2331.09398</v>
      </c>
    </row>
    <row r="132" customFormat="false" ht="15.75" hidden="false" customHeight="false" outlineLevel="0" collapsed="false">
      <c r="A132" s="21" t="s">
        <v>250</v>
      </c>
      <c r="B132" s="22" t="s">
        <v>251</v>
      </c>
      <c r="C132" s="30"/>
      <c r="D132" s="30"/>
      <c r="E132" s="30"/>
      <c r="F132" s="31"/>
      <c r="G132" s="23" t="n">
        <f aca="false">SUM(G133,G136)</f>
        <v>42798.89</v>
      </c>
      <c r="H132" s="23" t="n">
        <f aca="false">G132*(1+$H$47)</f>
        <v>52415.800583</v>
      </c>
    </row>
    <row r="133" customFormat="false" ht="15.75" hidden="false" customHeight="false" outlineLevel="0" collapsed="false">
      <c r="A133" s="32" t="s">
        <v>242</v>
      </c>
      <c r="B133" s="33" t="s">
        <v>252</v>
      </c>
      <c r="C133" s="33"/>
      <c r="D133" s="33"/>
      <c r="E133" s="33"/>
      <c r="F133" s="33"/>
      <c r="G133" s="35" t="n">
        <f aca="false">SUM(G134:G135)</f>
        <v>0</v>
      </c>
      <c r="H133" s="35" t="n">
        <f aca="false">G133*(1+$H$47)</f>
        <v>0</v>
      </c>
    </row>
    <row r="134" customFormat="false" ht="15" hidden="false" customHeight="false" outlineLevel="0" collapsed="false">
      <c r="A134" s="24" t="s">
        <v>244</v>
      </c>
      <c r="B134" s="71"/>
      <c r="C134" s="36"/>
      <c r="D134" s="27"/>
      <c r="E134" s="76"/>
      <c r="F134" s="76"/>
      <c r="G134" s="29" t="n">
        <f aca="false">E134*F134</f>
        <v>0</v>
      </c>
      <c r="H134" s="29" t="n">
        <f aca="false">G134*(1+$H$47)</f>
        <v>0</v>
      </c>
    </row>
    <row r="135" customFormat="false" ht="15" hidden="false" customHeight="false" outlineLevel="0" collapsed="false">
      <c r="A135" s="24" t="s">
        <v>247</v>
      </c>
      <c r="B135" s="25"/>
      <c r="C135" s="77"/>
      <c r="D135" s="27"/>
      <c r="E135" s="76"/>
      <c r="F135" s="76"/>
      <c r="G135" s="29" t="n">
        <f aca="false">E135*F135</f>
        <v>0</v>
      </c>
      <c r="H135" s="29" t="n">
        <f aca="false">G135*(1+$H$47)</f>
        <v>0</v>
      </c>
    </row>
    <row r="136" customFormat="false" ht="15.75" hidden="false" customHeight="false" outlineLevel="0" collapsed="false">
      <c r="A136" s="32" t="s">
        <v>253</v>
      </c>
      <c r="B136" s="33" t="s">
        <v>254</v>
      </c>
      <c r="C136" s="56"/>
      <c r="D136" s="56"/>
      <c r="E136" s="56"/>
      <c r="F136" s="57"/>
      <c r="G136" s="35" t="n">
        <f aca="false">SUM(G137:G160)</f>
        <v>42798.89</v>
      </c>
      <c r="H136" s="35" t="n">
        <f aca="false">G136*(1+$H$47)</f>
        <v>52415.800583</v>
      </c>
    </row>
    <row r="137" customFormat="false" ht="30" hidden="false" customHeight="false" outlineLevel="0" collapsed="false">
      <c r="A137" s="24" t="s">
        <v>255</v>
      </c>
      <c r="B137" s="25" t="s">
        <v>256</v>
      </c>
      <c r="C137" s="36" t="s">
        <v>257</v>
      </c>
      <c r="D137" s="27" t="s">
        <v>89</v>
      </c>
      <c r="E137" s="27" t="n">
        <f aca="false">25*8</f>
        <v>200</v>
      </c>
      <c r="F137" s="42" t="n">
        <v>14.09</v>
      </c>
      <c r="G137" s="29" t="n">
        <f aca="false">E137*F137</f>
        <v>2818</v>
      </c>
      <c r="H137" s="29" t="n">
        <f aca="false">G137*(1+$H$47)</f>
        <v>3451.2046</v>
      </c>
    </row>
    <row r="138" customFormat="false" ht="30" hidden="false" customHeight="false" outlineLevel="0" collapsed="false">
      <c r="A138" s="24" t="s">
        <v>258</v>
      </c>
      <c r="B138" s="25" t="s">
        <v>259</v>
      </c>
      <c r="C138" s="36" t="s">
        <v>260</v>
      </c>
      <c r="D138" s="27" t="s">
        <v>43</v>
      </c>
      <c r="E138" s="27" t="n">
        <f aca="false">8</f>
        <v>8</v>
      </c>
      <c r="F138" s="42" t="n">
        <v>4.42</v>
      </c>
      <c r="G138" s="29" t="n">
        <f aca="false">E138*F138</f>
        <v>35.36</v>
      </c>
      <c r="H138" s="29" t="n">
        <f aca="false">G138*(1+$H$47)</f>
        <v>43.305392</v>
      </c>
    </row>
    <row r="139" customFormat="false" ht="15" hidden="false" customHeight="false" outlineLevel="0" collapsed="false">
      <c r="A139" s="24" t="s">
        <v>261</v>
      </c>
      <c r="B139" s="25" t="s">
        <v>262</v>
      </c>
      <c r="C139" s="36" t="s">
        <v>263</v>
      </c>
      <c r="D139" s="27" t="s">
        <v>43</v>
      </c>
      <c r="E139" s="27" t="n">
        <v>60</v>
      </c>
      <c r="F139" s="42" t="n">
        <v>93.01</v>
      </c>
      <c r="G139" s="29" t="n">
        <f aca="false">E139*F139</f>
        <v>5580.6</v>
      </c>
      <c r="H139" s="29" t="n">
        <f aca="false">G139*(1+$H$47)</f>
        <v>6834.56082</v>
      </c>
    </row>
    <row r="140" customFormat="false" ht="30" hidden="false" customHeight="false" outlineLevel="0" collapsed="false">
      <c r="A140" s="24" t="s">
        <v>264</v>
      </c>
      <c r="B140" s="25" t="s">
        <v>265</v>
      </c>
      <c r="C140" s="36" t="s">
        <v>266</v>
      </c>
      <c r="D140" s="27" t="s">
        <v>43</v>
      </c>
      <c r="E140" s="27" t="n">
        <f aca="false">80</f>
        <v>80</v>
      </c>
      <c r="F140" s="42" t="n">
        <v>7.74</v>
      </c>
      <c r="G140" s="29" t="n">
        <f aca="false">E140*F140</f>
        <v>619.2</v>
      </c>
      <c r="H140" s="29" t="n">
        <f aca="false">G140*(1+$H$47)</f>
        <v>758.33424</v>
      </c>
    </row>
    <row r="141" customFormat="false" ht="30" hidden="false" customHeight="false" outlineLevel="0" collapsed="false">
      <c r="A141" s="24" t="s">
        <v>267</v>
      </c>
      <c r="B141" s="25" t="s">
        <v>268</v>
      </c>
      <c r="C141" s="36" t="s">
        <v>269</v>
      </c>
      <c r="D141" s="27" t="s">
        <v>43</v>
      </c>
      <c r="E141" s="27" t="n">
        <f aca="false">80</f>
        <v>80</v>
      </c>
      <c r="F141" s="42" t="n">
        <v>5.55</v>
      </c>
      <c r="G141" s="29" t="n">
        <f aca="false">E141*F141</f>
        <v>444</v>
      </c>
      <c r="H141" s="29" t="n">
        <f aca="false">G141*(1+$H$47)</f>
        <v>543.7668</v>
      </c>
    </row>
    <row r="142" customFormat="false" ht="30" hidden="false" customHeight="false" outlineLevel="0" collapsed="false">
      <c r="A142" s="24" t="s">
        <v>270</v>
      </c>
      <c r="B142" s="25" t="s">
        <v>271</v>
      </c>
      <c r="C142" s="36" t="s">
        <v>272</v>
      </c>
      <c r="D142" s="27" t="s">
        <v>43</v>
      </c>
      <c r="E142" s="27" t="n">
        <f aca="false">80</f>
        <v>80</v>
      </c>
      <c r="F142" s="42" t="n">
        <v>4.03</v>
      </c>
      <c r="G142" s="29" t="n">
        <f aca="false">E142*F142</f>
        <v>322.4</v>
      </c>
      <c r="H142" s="29" t="n">
        <f aca="false">G142*(1+$H$47)</f>
        <v>394.84328</v>
      </c>
    </row>
    <row r="143" customFormat="false" ht="30" hidden="false" customHeight="false" outlineLevel="0" collapsed="false">
      <c r="A143" s="24" t="s">
        <v>273</v>
      </c>
      <c r="B143" s="25" t="s">
        <v>274</v>
      </c>
      <c r="C143" s="36" t="s">
        <v>275</v>
      </c>
      <c r="D143" s="27" t="s">
        <v>43</v>
      </c>
      <c r="E143" s="27" t="n">
        <f aca="false">80</f>
        <v>80</v>
      </c>
      <c r="F143" s="42" t="n">
        <v>5.32</v>
      </c>
      <c r="G143" s="29" t="n">
        <f aca="false">E143*F143</f>
        <v>425.6</v>
      </c>
      <c r="H143" s="29" t="n">
        <f aca="false">G143*(1+$H$47)</f>
        <v>521.23232</v>
      </c>
    </row>
    <row r="144" customFormat="false" ht="60" hidden="false" customHeight="false" outlineLevel="0" collapsed="false">
      <c r="A144" s="24" t="s">
        <v>276</v>
      </c>
      <c r="B144" s="25" t="s">
        <v>277</v>
      </c>
      <c r="C144" s="36" t="s">
        <v>278</v>
      </c>
      <c r="D144" s="27" t="s">
        <v>43</v>
      </c>
      <c r="E144" s="27" t="n">
        <f aca="false">80</f>
        <v>80</v>
      </c>
      <c r="F144" s="42" t="n">
        <v>4.16</v>
      </c>
      <c r="G144" s="29" t="n">
        <f aca="false">E144*F144</f>
        <v>332.8</v>
      </c>
      <c r="H144" s="29" t="n">
        <f aca="false">G144*(1+$H$47)</f>
        <v>407.58016</v>
      </c>
    </row>
    <row r="145" customFormat="false" ht="30" hidden="false" customHeight="false" outlineLevel="0" collapsed="false">
      <c r="A145" s="24" t="s">
        <v>279</v>
      </c>
      <c r="B145" s="25" t="s">
        <v>280</v>
      </c>
      <c r="C145" s="36" t="s">
        <v>281</v>
      </c>
      <c r="D145" s="27" t="s">
        <v>43</v>
      </c>
      <c r="E145" s="27" t="n">
        <v>20</v>
      </c>
      <c r="F145" s="42" t="n">
        <v>76.92</v>
      </c>
      <c r="G145" s="29" t="n">
        <f aca="false">E145*F145</f>
        <v>1538.4</v>
      </c>
      <c r="H145" s="29" t="n">
        <f aca="false">G145*(1+$H$47)</f>
        <v>1884.07848</v>
      </c>
      <c r="J145" s="78"/>
    </row>
    <row r="146" customFormat="false" ht="30" hidden="false" customHeight="false" outlineLevel="0" collapsed="false">
      <c r="A146" s="24" t="s">
        <v>282</v>
      </c>
      <c r="B146" s="25" t="s">
        <v>283</v>
      </c>
      <c r="C146" s="36" t="s">
        <v>284</v>
      </c>
      <c r="D146" s="27" t="s">
        <v>89</v>
      </c>
      <c r="E146" s="27" t="n">
        <f aca="false">160</f>
        <v>160</v>
      </c>
      <c r="F146" s="42" t="n">
        <v>12.5</v>
      </c>
      <c r="G146" s="29" t="n">
        <f aca="false">E146*F146</f>
        <v>2000</v>
      </c>
      <c r="H146" s="29" t="n">
        <f aca="false">G146*(1+$H$47)</f>
        <v>2449.4</v>
      </c>
    </row>
    <row r="147" customFormat="false" ht="30" hidden="false" customHeight="false" outlineLevel="0" collapsed="false">
      <c r="A147" s="24" t="s">
        <v>285</v>
      </c>
      <c r="B147" s="25" t="s">
        <v>286</v>
      </c>
      <c r="C147" s="36" t="s">
        <v>287</v>
      </c>
      <c r="D147" s="27" t="s">
        <v>43</v>
      </c>
      <c r="E147" s="27" t="n">
        <f aca="false">160</f>
        <v>160</v>
      </c>
      <c r="F147" s="42" t="n">
        <v>5.05</v>
      </c>
      <c r="G147" s="29" t="n">
        <f aca="false">E147*F147</f>
        <v>808</v>
      </c>
      <c r="H147" s="29" t="n">
        <f aca="false">G147*(1+$H$47)</f>
        <v>989.5576</v>
      </c>
    </row>
    <row r="148" customFormat="false" ht="30" hidden="false" customHeight="false" outlineLevel="0" collapsed="false">
      <c r="A148" s="24" t="s">
        <v>288</v>
      </c>
      <c r="B148" s="25" t="s">
        <v>289</v>
      </c>
      <c r="C148" s="36" t="s">
        <v>290</v>
      </c>
      <c r="D148" s="27" t="s">
        <v>43</v>
      </c>
      <c r="E148" s="27" t="n">
        <f aca="false">80</f>
        <v>80</v>
      </c>
      <c r="F148" s="42" t="n">
        <v>6.83</v>
      </c>
      <c r="G148" s="29" t="n">
        <f aca="false">E148*F148</f>
        <v>546.4</v>
      </c>
      <c r="H148" s="29" t="n">
        <f aca="false">G148*(1+$H$47)</f>
        <v>669.17608</v>
      </c>
    </row>
    <row r="149" customFormat="false" ht="30" hidden="false" customHeight="false" outlineLevel="0" collapsed="false">
      <c r="A149" s="24" t="s">
        <v>291</v>
      </c>
      <c r="B149" s="25" t="s">
        <v>292</v>
      </c>
      <c r="C149" s="36" t="s">
        <v>293</v>
      </c>
      <c r="D149" s="27" t="s">
        <v>43</v>
      </c>
      <c r="E149" s="27" t="n">
        <f aca="false">80</f>
        <v>80</v>
      </c>
      <c r="F149" s="42" t="n">
        <v>9.67</v>
      </c>
      <c r="G149" s="29" t="n">
        <f aca="false">E149*F149</f>
        <v>773.6</v>
      </c>
      <c r="H149" s="29" t="n">
        <f aca="false">G149*(1+$H$47)</f>
        <v>947.42792</v>
      </c>
    </row>
    <row r="150" customFormat="false" ht="30" hidden="false" customHeight="false" outlineLevel="0" collapsed="false">
      <c r="A150" s="24" t="s">
        <v>294</v>
      </c>
      <c r="B150" s="25" t="s">
        <v>295</v>
      </c>
      <c r="C150" s="36" t="s">
        <v>296</v>
      </c>
      <c r="D150" s="27" t="s">
        <v>43</v>
      </c>
      <c r="E150" s="27" t="n">
        <f aca="false">80</f>
        <v>80</v>
      </c>
      <c r="F150" s="42" t="n">
        <v>7.41</v>
      </c>
      <c r="G150" s="29" t="n">
        <f aca="false">E150*F150</f>
        <v>592.8</v>
      </c>
      <c r="H150" s="29" t="n">
        <f aca="false">G150*(1+$H$47)</f>
        <v>726.00216</v>
      </c>
    </row>
    <row r="151" customFormat="false" ht="30" hidden="false" customHeight="false" outlineLevel="0" collapsed="false">
      <c r="A151" s="24" t="s">
        <v>297</v>
      </c>
      <c r="B151" s="25" t="s">
        <v>298</v>
      </c>
      <c r="C151" s="36" t="s">
        <v>299</v>
      </c>
      <c r="D151" s="27" t="s">
        <v>89</v>
      </c>
      <c r="E151" s="27" t="n">
        <f aca="false">15</f>
        <v>15</v>
      </c>
      <c r="F151" s="42" t="n">
        <v>35.29</v>
      </c>
      <c r="G151" s="29" t="n">
        <f aca="false">E151*F151</f>
        <v>529.35</v>
      </c>
      <c r="H151" s="29" t="n">
        <f aca="false">G151*(1+$H$47)</f>
        <v>648.294945</v>
      </c>
    </row>
    <row r="152" customFormat="false" ht="15" hidden="false" customHeight="false" outlineLevel="0" collapsed="false">
      <c r="A152" s="24" t="s">
        <v>300</v>
      </c>
      <c r="B152" s="25" t="s">
        <v>301</v>
      </c>
      <c r="C152" s="36" t="s">
        <v>302</v>
      </c>
      <c r="D152" s="27" t="s">
        <v>43</v>
      </c>
      <c r="E152" s="52" t="n">
        <v>120</v>
      </c>
      <c r="F152" s="42" t="n">
        <v>6.21</v>
      </c>
      <c r="G152" s="29" t="n">
        <f aca="false">E152*F152</f>
        <v>745.2</v>
      </c>
      <c r="H152" s="29" t="n">
        <f aca="false">G152*(1+$H$47)</f>
        <v>912.64644</v>
      </c>
    </row>
    <row r="153" customFormat="false" ht="15" hidden="false" customHeight="false" outlineLevel="0" collapsed="false">
      <c r="A153" s="24" t="s">
        <v>303</v>
      </c>
      <c r="B153" s="25" t="s">
        <v>304</v>
      </c>
      <c r="C153" s="36" t="s">
        <v>305</v>
      </c>
      <c r="D153" s="27" t="s">
        <v>43</v>
      </c>
      <c r="E153" s="27" t="n">
        <v>120</v>
      </c>
      <c r="F153" s="42" t="n">
        <v>8.78</v>
      </c>
      <c r="G153" s="29" t="n">
        <f aca="false">E153*F153</f>
        <v>1053.6</v>
      </c>
      <c r="H153" s="29" t="n">
        <f aca="false">G153*(1+$H$47)</f>
        <v>1290.34392</v>
      </c>
    </row>
    <row r="154" customFormat="false" ht="15" hidden="false" customHeight="false" outlineLevel="0" collapsed="false">
      <c r="A154" s="24" t="s">
        <v>306</v>
      </c>
      <c r="B154" s="79" t="s">
        <v>307</v>
      </c>
      <c r="C154" s="36" t="s">
        <v>308</v>
      </c>
      <c r="D154" s="27" t="s">
        <v>43</v>
      </c>
      <c r="E154" s="27" t="n">
        <f aca="false">24</f>
        <v>24</v>
      </c>
      <c r="F154" s="42" t="n">
        <v>14.52</v>
      </c>
      <c r="G154" s="29" t="n">
        <f aca="false">E154*F154</f>
        <v>348.48</v>
      </c>
      <c r="H154" s="29" t="n">
        <f aca="false">G154*(1+$H$47)</f>
        <v>426.783456</v>
      </c>
    </row>
    <row r="155" customFormat="false" ht="30" hidden="false" customHeight="false" outlineLevel="0" collapsed="false">
      <c r="A155" s="24" t="s">
        <v>309</v>
      </c>
      <c r="B155" s="25" t="s">
        <v>310</v>
      </c>
      <c r="C155" s="36" t="s">
        <v>311</v>
      </c>
      <c r="D155" s="27" t="s">
        <v>43</v>
      </c>
      <c r="E155" s="27" t="n">
        <v>30</v>
      </c>
      <c r="F155" s="42" t="n">
        <v>96.78</v>
      </c>
      <c r="G155" s="29" t="n">
        <f aca="false">E155*F155</f>
        <v>2903.4</v>
      </c>
      <c r="H155" s="29" t="n">
        <f aca="false">G155*(1+$H$47)</f>
        <v>3555.79398</v>
      </c>
    </row>
    <row r="156" customFormat="false" ht="15" hidden="false" customHeight="false" outlineLevel="0" collapsed="false">
      <c r="A156" s="24" t="s">
        <v>312</v>
      </c>
      <c r="B156" s="79" t="s">
        <v>313</v>
      </c>
      <c r="C156" s="36" t="s">
        <v>314</v>
      </c>
      <c r="D156" s="27" t="s">
        <v>43</v>
      </c>
      <c r="E156" s="27" t="n">
        <v>15</v>
      </c>
      <c r="F156" s="42" t="n">
        <v>525.94</v>
      </c>
      <c r="G156" s="29" t="n">
        <f aca="false">E156*F156</f>
        <v>7889.1</v>
      </c>
      <c r="H156" s="29" t="n">
        <f aca="false">G156*(1+$H$47)</f>
        <v>9661.78077</v>
      </c>
    </row>
    <row r="157" customFormat="false" ht="30" hidden="false" customHeight="false" outlineLevel="0" collapsed="false">
      <c r="A157" s="24" t="s">
        <v>315</v>
      </c>
      <c r="B157" s="25" t="s">
        <v>316</v>
      </c>
      <c r="C157" s="36" t="s">
        <v>317</v>
      </c>
      <c r="D157" s="27" t="s">
        <v>43</v>
      </c>
      <c r="E157" s="27" t="n">
        <v>15</v>
      </c>
      <c r="F157" s="42" t="n">
        <v>54.73</v>
      </c>
      <c r="G157" s="29" t="n">
        <f aca="false">E157*F157</f>
        <v>820.95</v>
      </c>
      <c r="H157" s="29" t="n">
        <f aca="false">G157*(1+$H$47)</f>
        <v>1005.417465</v>
      </c>
    </row>
    <row r="158" customFormat="false" ht="15" hidden="false" customHeight="false" outlineLevel="0" collapsed="false">
      <c r="A158" s="24" t="s">
        <v>318</v>
      </c>
      <c r="B158" s="79" t="s">
        <v>319</v>
      </c>
      <c r="C158" s="36" t="s">
        <v>320</v>
      </c>
      <c r="D158" s="27" t="s">
        <v>43</v>
      </c>
      <c r="E158" s="27" t="n">
        <v>15</v>
      </c>
      <c r="F158" s="42" t="n">
        <v>55.01</v>
      </c>
      <c r="G158" s="29" t="n">
        <f aca="false">E158*F158</f>
        <v>825.15</v>
      </c>
      <c r="H158" s="29" t="n">
        <f aca="false">G158*(1+$H$47)</f>
        <v>1010.561205</v>
      </c>
    </row>
    <row r="159" customFormat="false" ht="15" hidden="false" customHeight="false" outlineLevel="0" collapsed="false">
      <c r="A159" s="24" t="s">
        <v>321</v>
      </c>
      <c r="B159" s="25" t="s">
        <v>52</v>
      </c>
      <c r="C159" s="36" t="s">
        <v>322</v>
      </c>
      <c r="D159" s="27" t="s">
        <v>43</v>
      </c>
      <c r="E159" s="27" t="n">
        <v>45</v>
      </c>
      <c r="F159" s="42" t="n">
        <v>120.9</v>
      </c>
      <c r="G159" s="29" t="n">
        <f aca="false">E159*F159</f>
        <v>5440.5</v>
      </c>
      <c r="H159" s="29" t="n">
        <f aca="false">G159*(1+$H$47)</f>
        <v>6662.98035</v>
      </c>
    </row>
    <row r="160" customFormat="false" ht="15" hidden="false" customHeight="false" outlineLevel="0" collapsed="false">
      <c r="A160" s="24"/>
      <c r="B160" s="25" t="s">
        <v>129</v>
      </c>
      <c r="C160" s="36" t="s">
        <v>323</v>
      </c>
      <c r="D160" s="27" t="s">
        <v>324</v>
      </c>
      <c r="E160" s="27" t="n">
        <v>53</v>
      </c>
      <c r="F160" s="42" t="n">
        <v>102</v>
      </c>
      <c r="G160" s="29" t="n">
        <f aca="false">E160*F160</f>
        <v>5406</v>
      </c>
      <c r="H160" s="29" t="n">
        <f aca="false">G160*(1+$H$47)</f>
        <v>6620.7282</v>
      </c>
    </row>
    <row r="161" customFormat="false" ht="15.75" hidden="false" customHeight="false" outlineLevel="0" collapsed="false">
      <c r="A161" s="21" t="s">
        <v>325</v>
      </c>
      <c r="B161" s="22" t="s">
        <v>326</v>
      </c>
      <c r="C161" s="30"/>
      <c r="D161" s="30"/>
      <c r="E161" s="75"/>
      <c r="F161" s="66"/>
      <c r="G161" s="23" t="n">
        <f aca="false">SUM(G162,G167)</f>
        <v>32203.12</v>
      </c>
      <c r="H161" s="23" t="n">
        <f aca="false">G161*(1+H47)</f>
        <v>39439.161064</v>
      </c>
    </row>
    <row r="162" customFormat="false" ht="15.75" hidden="false" customHeight="false" outlineLevel="0" collapsed="false">
      <c r="A162" s="32" t="s">
        <v>327</v>
      </c>
      <c r="B162" s="33" t="s">
        <v>328</v>
      </c>
      <c r="C162" s="56"/>
      <c r="D162" s="56"/>
      <c r="E162" s="70"/>
      <c r="F162" s="67"/>
      <c r="G162" s="35" t="n">
        <f aca="false">SUM(G163:G166)</f>
        <v>17831.32</v>
      </c>
      <c r="H162" s="35" t="n">
        <f aca="false">G162*(1+$H$47)</f>
        <v>21838.017604</v>
      </c>
    </row>
    <row r="163" customFormat="false" ht="15" hidden="false" customHeight="false" outlineLevel="0" collapsed="false">
      <c r="A163" s="24" t="s">
        <v>329</v>
      </c>
      <c r="B163" s="25" t="s">
        <v>330</v>
      </c>
      <c r="C163" s="58" t="s">
        <v>331</v>
      </c>
      <c r="D163" s="27" t="s">
        <v>43</v>
      </c>
      <c r="E163" s="27" t="n">
        <v>26</v>
      </c>
      <c r="F163" s="42" t="n">
        <v>14.05</v>
      </c>
      <c r="G163" s="29" t="n">
        <f aca="false">E163*F163</f>
        <v>365.3</v>
      </c>
      <c r="H163" s="29" t="n">
        <f aca="false">G163*(1+$H$47)</f>
        <v>447.38291</v>
      </c>
    </row>
    <row r="164" customFormat="false" ht="30" hidden="false" customHeight="false" outlineLevel="0" collapsed="false">
      <c r="A164" s="24" t="s">
        <v>332</v>
      </c>
      <c r="B164" s="25" t="s">
        <v>333</v>
      </c>
      <c r="C164" s="58" t="s">
        <v>334</v>
      </c>
      <c r="D164" s="27" t="s">
        <v>43</v>
      </c>
      <c r="E164" s="27" t="n">
        <v>18</v>
      </c>
      <c r="F164" s="42" t="n">
        <v>343.83</v>
      </c>
      <c r="G164" s="29" t="n">
        <f aca="false">E164*F164</f>
        <v>6188.94</v>
      </c>
      <c r="H164" s="29" t="n">
        <f aca="false">G164*(1+$H$47)</f>
        <v>7579.594818</v>
      </c>
    </row>
    <row r="165" customFormat="false" ht="45" hidden="false" customHeight="false" outlineLevel="0" collapsed="false">
      <c r="A165" s="24" t="s">
        <v>335</v>
      </c>
      <c r="B165" s="25" t="s">
        <v>52</v>
      </c>
      <c r="C165" s="58" t="s">
        <v>336</v>
      </c>
      <c r="D165" s="27" t="s">
        <v>43</v>
      </c>
      <c r="E165" s="27" t="n">
        <v>10</v>
      </c>
      <c r="F165" s="42" t="n">
        <v>692.09</v>
      </c>
      <c r="G165" s="29" t="n">
        <f aca="false">E165*F165</f>
        <v>6920.9</v>
      </c>
      <c r="H165" s="29" t="n">
        <f aca="false">G165*(1+$H$47)</f>
        <v>8476.02623</v>
      </c>
    </row>
    <row r="166" customFormat="false" ht="45" hidden="false" customHeight="false" outlineLevel="0" collapsed="false">
      <c r="A166" s="24" t="s">
        <v>337</v>
      </c>
      <c r="B166" s="25" t="s">
        <v>338</v>
      </c>
      <c r="C166" s="58" t="s">
        <v>339</v>
      </c>
      <c r="D166" s="27" t="s">
        <v>43</v>
      </c>
      <c r="E166" s="27" t="n">
        <v>27</v>
      </c>
      <c r="F166" s="42" t="n">
        <v>161.34</v>
      </c>
      <c r="G166" s="29" t="n">
        <f aca="false">E166*F166</f>
        <v>4356.18</v>
      </c>
      <c r="H166" s="29" t="n">
        <f aca="false">G166*(1+$H$47)</f>
        <v>5335.013646</v>
      </c>
    </row>
    <row r="167" customFormat="false" ht="15.75" hidden="false" customHeight="false" outlineLevel="0" collapsed="false">
      <c r="A167" s="32" t="s">
        <v>340</v>
      </c>
      <c r="B167" s="33" t="s">
        <v>341</v>
      </c>
      <c r="C167" s="56"/>
      <c r="D167" s="56"/>
      <c r="E167" s="70"/>
      <c r="F167" s="67"/>
      <c r="G167" s="35" t="n">
        <f aca="false">SUM(G168:G171)</f>
        <v>14371.8</v>
      </c>
      <c r="H167" s="35" t="n">
        <f aca="false">G167*(1+$H$47)</f>
        <v>17601.14346</v>
      </c>
    </row>
    <row r="168" customFormat="false" ht="30" hidden="false" customHeight="false" outlineLevel="0" collapsed="false">
      <c r="A168" s="24" t="s">
        <v>342</v>
      </c>
      <c r="B168" s="25" t="s">
        <v>343</v>
      </c>
      <c r="C168" s="71" t="s">
        <v>344</v>
      </c>
      <c r="D168" s="27" t="s">
        <v>43</v>
      </c>
      <c r="E168" s="27" t="n">
        <v>30</v>
      </c>
      <c r="F168" s="42" t="n">
        <v>33.44</v>
      </c>
      <c r="G168" s="29" t="n">
        <f aca="false">E168*F168</f>
        <v>1003.2</v>
      </c>
      <c r="H168" s="29" t="n">
        <f aca="false">G168*(1+$H$47)</f>
        <v>1228.61904</v>
      </c>
    </row>
    <row r="169" customFormat="false" ht="30" hidden="false" customHeight="false" outlineLevel="0" collapsed="false">
      <c r="A169" s="24" t="s">
        <v>345</v>
      </c>
      <c r="B169" s="25" t="s">
        <v>346</v>
      </c>
      <c r="C169" s="71" t="s">
        <v>347</v>
      </c>
      <c r="D169" s="27" t="s">
        <v>43</v>
      </c>
      <c r="E169" s="27" t="n">
        <v>60</v>
      </c>
      <c r="F169" s="42" t="n">
        <v>66.36</v>
      </c>
      <c r="G169" s="29" t="n">
        <f aca="false">E169*F169</f>
        <v>3981.6</v>
      </c>
      <c r="H169" s="29" t="n">
        <f aca="false">G169*(1+$H$47)</f>
        <v>4876.26552</v>
      </c>
    </row>
    <row r="170" customFormat="false" ht="30" hidden="false" customHeight="false" outlineLevel="0" collapsed="false">
      <c r="A170" s="24" t="s">
        <v>348</v>
      </c>
      <c r="B170" s="25" t="s">
        <v>349</v>
      </c>
      <c r="C170" s="71" t="s">
        <v>350</v>
      </c>
      <c r="D170" s="27" t="s">
        <v>43</v>
      </c>
      <c r="E170" s="27" t="n">
        <v>60</v>
      </c>
      <c r="F170" s="42" t="n">
        <v>74.67</v>
      </c>
      <c r="G170" s="29" t="n">
        <f aca="false">E170*F170</f>
        <v>4480.2</v>
      </c>
      <c r="H170" s="29" t="n">
        <f aca="false">G170*(1+$H$47)</f>
        <v>5486.90094</v>
      </c>
    </row>
    <row r="171" customFormat="false" ht="30" hidden="false" customHeight="false" outlineLevel="0" collapsed="false">
      <c r="A171" s="24" t="s">
        <v>351</v>
      </c>
      <c r="B171" s="25" t="s">
        <v>352</v>
      </c>
      <c r="C171" s="71" t="s">
        <v>353</v>
      </c>
      <c r="D171" s="27" t="s">
        <v>43</v>
      </c>
      <c r="E171" s="27" t="n">
        <v>60</v>
      </c>
      <c r="F171" s="42" t="n">
        <v>81.78</v>
      </c>
      <c r="G171" s="29" t="n">
        <f aca="false">E171*F171</f>
        <v>4906.8</v>
      </c>
      <c r="H171" s="29" t="n">
        <f aca="false">G171*(1+$H$47)</f>
        <v>6009.35796</v>
      </c>
    </row>
    <row r="172" customFormat="false" ht="15.75" hidden="false" customHeight="false" outlineLevel="0" collapsed="false">
      <c r="A172" s="21" t="n">
        <v>9</v>
      </c>
      <c r="B172" s="22" t="s">
        <v>354</v>
      </c>
      <c r="C172" s="30"/>
      <c r="D172" s="30"/>
      <c r="E172" s="75"/>
      <c r="F172" s="66"/>
      <c r="G172" s="23" t="n">
        <f aca="false">SUM(G173:G180)</f>
        <v>86619.122</v>
      </c>
      <c r="H172" s="23" t="n">
        <f aca="false">G172*(1+$H$47)</f>
        <v>106082.4387134</v>
      </c>
    </row>
    <row r="173" customFormat="false" ht="15" hidden="false" customHeight="false" outlineLevel="0" collapsed="false">
      <c r="A173" s="24" t="s">
        <v>355</v>
      </c>
      <c r="B173" s="80" t="s">
        <v>116</v>
      </c>
      <c r="C173" s="80" t="s">
        <v>356</v>
      </c>
      <c r="D173" s="81" t="s">
        <v>118</v>
      </c>
      <c r="E173" s="82" t="n">
        <v>45</v>
      </c>
      <c r="F173" s="29" t="n">
        <v>4.12</v>
      </c>
      <c r="G173" s="29" t="n">
        <f aca="false">E173*F173</f>
        <v>185.4</v>
      </c>
      <c r="H173" s="29" t="n">
        <f aca="false">G173*(1+$H$47)</f>
        <v>227.05938</v>
      </c>
    </row>
    <row r="174" customFormat="false" ht="15" hidden="false" customHeight="false" outlineLevel="0" collapsed="false">
      <c r="A174" s="24" t="s">
        <v>357</v>
      </c>
      <c r="B174" s="71" t="s">
        <v>146</v>
      </c>
      <c r="C174" s="71" t="s">
        <v>358</v>
      </c>
      <c r="D174" s="81" t="s">
        <v>118</v>
      </c>
      <c r="E174" s="82" t="n">
        <v>28</v>
      </c>
      <c r="F174" s="29" t="n">
        <v>4.91</v>
      </c>
      <c r="G174" s="29" t="n">
        <f aca="false">E174*F174</f>
        <v>137.48</v>
      </c>
      <c r="H174" s="29" t="n">
        <f aca="false">G174*(1+$H$47)</f>
        <v>168.371756</v>
      </c>
    </row>
    <row r="175" customFormat="false" ht="30" hidden="false" customHeight="false" outlineLevel="0" collapsed="false">
      <c r="A175" s="24" t="s">
        <v>359</v>
      </c>
      <c r="B175" s="71" t="s">
        <v>146</v>
      </c>
      <c r="C175" s="71" t="s">
        <v>360</v>
      </c>
      <c r="D175" s="81" t="s">
        <v>118</v>
      </c>
      <c r="E175" s="82" t="n">
        <v>412</v>
      </c>
      <c r="F175" s="29" t="n">
        <v>23.51</v>
      </c>
      <c r="G175" s="29" t="n">
        <f aca="false">E175*F175</f>
        <v>9686.12</v>
      </c>
      <c r="H175" s="29" t="n">
        <f aca="false">G175*(1+$H$47)</f>
        <v>11862.591164</v>
      </c>
    </row>
    <row r="176" customFormat="false" ht="30" hidden="false" customHeight="false" outlineLevel="0" collapsed="false">
      <c r="A176" s="24" t="s">
        <v>361</v>
      </c>
      <c r="B176" s="71" t="s">
        <v>116</v>
      </c>
      <c r="C176" s="71" t="s">
        <v>117</v>
      </c>
      <c r="D176" s="81" t="s">
        <v>118</v>
      </c>
      <c r="E176" s="82" t="n">
        <f aca="false">E175*1.1</f>
        <v>453.2</v>
      </c>
      <c r="F176" s="29" t="n">
        <v>18.52</v>
      </c>
      <c r="G176" s="29" t="n">
        <f aca="false">E176*F176</f>
        <v>8393.264</v>
      </c>
      <c r="H176" s="29" t="n">
        <f aca="false">G176*(1+$H$47)</f>
        <v>10279.2304208</v>
      </c>
    </row>
    <row r="177" customFormat="false" ht="30" hidden="false" customHeight="false" outlineLevel="0" collapsed="false">
      <c r="A177" s="24" t="s">
        <v>362</v>
      </c>
      <c r="B177" s="80" t="s">
        <v>103</v>
      </c>
      <c r="C177" s="80" t="s">
        <v>363</v>
      </c>
      <c r="D177" s="81" t="s">
        <v>364</v>
      </c>
      <c r="E177" s="82" t="n">
        <v>153.1</v>
      </c>
      <c r="F177" s="37" t="n">
        <v>59.58</v>
      </c>
      <c r="G177" s="54" t="n">
        <f aca="false">E177*F177</f>
        <v>9121.698</v>
      </c>
      <c r="H177" s="54" t="n">
        <f aca="false">G177*(1+$H$47)</f>
        <v>11171.3435406</v>
      </c>
    </row>
    <row r="178" customFormat="false" ht="30" hidden="false" customHeight="false" outlineLevel="0" collapsed="false">
      <c r="A178" s="24" t="s">
        <v>365</v>
      </c>
      <c r="B178" s="80" t="s">
        <v>103</v>
      </c>
      <c r="C178" s="80" t="s">
        <v>366</v>
      </c>
      <c r="D178" s="81" t="s">
        <v>364</v>
      </c>
      <c r="E178" s="82" t="n">
        <v>70</v>
      </c>
      <c r="F178" s="54" t="n">
        <v>193.06</v>
      </c>
      <c r="G178" s="54" t="n">
        <f aca="false">E178*F178</f>
        <v>13514.2</v>
      </c>
      <c r="H178" s="54" t="n">
        <f aca="false">G178*(1+$H$47)</f>
        <v>16550.84074</v>
      </c>
    </row>
    <row r="179" customFormat="false" ht="15" hidden="false" customHeight="false" outlineLevel="0" collapsed="false">
      <c r="A179" s="24" t="s">
        <v>367</v>
      </c>
      <c r="B179" s="38" t="s">
        <v>368</v>
      </c>
      <c r="C179" s="58" t="s">
        <v>369</v>
      </c>
      <c r="D179" s="52" t="s">
        <v>370</v>
      </c>
      <c r="E179" s="52" t="n">
        <v>15</v>
      </c>
      <c r="F179" s="54" t="n">
        <v>903.56</v>
      </c>
      <c r="G179" s="54" t="n">
        <f aca="false">E179*F179</f>
        <v>13553.4</v>
      </c>
      <c r="H179" s="54" t="n">
        <f aca="false">G179*(1+$H$47)</f>
        <v>16598.84898</v>
      </c>
    </row>
    <row r="180" customFormat="false" ht="30" hidden="false" customHeight="false" outlineLevel="0" collapsed="false">
      <c r="A180" s="24" t="s">
        <v>371</v>
      </c>
      <c r="B180" s="38" t="s">
        <v>372</v>
      </c>
      <c r="C180" s="58" t="s">
        <v>373</v>
      </c>
      <c r="D180" s="81" t="s">
        <v>118</v>
      </c>
      <c r="E180" s="52" t="n">
        <v>118</v>
      </c>
      <c r="F180" s="54" t="n">
        <v>271.42</v>
      </c>
      <c r="G180" s="54" t="n">
        <f aca="false">E180*F180</f>
        <v>32027.56</v>
      </c>
      <c r="H180" s="54" t="n">
        <f aca="false">G180*(1+$H$47)</f>
        <v>39224.152732</v>
      </c>
    </row>
    <row r="181" customFormat="false" ht="15.75" hidden="false" customHeight="false" outlineLevel="0" collapsed="false">
      <c r="A181" s="21" t="n">
        <v>10</v>
      </c>
      <c r="B181" s="22" t="s">
        <v>374</v>
      </c>
      <c r="C181" s="30"/>
      <c r="D181" s="30"/>
      <c r="E181" s="75"/>
      <c r="F181" s="66"/>
      <c r="G181" s="23" t="n">
        <f aca="false">SUM(G182:G184)</f>
        <v>9205.7259</v>
      </c>
      <c r="H181" s="23" t="n">
        <f aca="false">G181*(1+$H$47)</f>
        <v>11274.25250973</v>
      </c>
    </row>
    <row r="182" customFormat="false" ht="15" hidden="false" customHeight="false" outlineLevel="0" collapsed="false">
      <c r="A182" s="24" t="s">
        <v>375</v>
      </c>
      <c r="B182" s="25" t="s">
        <v>376</v>
      </c>
      <c r="C182" s="58" t="s">
        <v>377</v>
      </c>
      <c r="D182" s="27" t="s">
        <v>61</v>
      </c>
      <c r="E182" s="27" t="n">
        <v>1357.31</v>
      </c>
      <c r="F182" s="42" t="n">
        <v>1.89</v>
      </c>
      <c r="G182" s="29" t="n">
        <f aca="false">SUM(E182*F182)</f>
        <v>2565.3159</v>
      </c>
      <c r="H182" s="29" t="n">
        <f aca="false">G182*(1+$H$47)</f>
        <v>3141.74238273</v>
      </c>
    </row>
    <row r="183" customFormat="false" ht="15" hidden="false" customHeight="false" outlineLevel="0" collapsed="false">
      <c r="A183" s="24" t="s">
        <v>378</v>
      </c>
      <c r="B183" s="25" t="s">
        <v>379</v>
      </c>
      <c r="C183" s="71" t="s">
        <v>380</v>
      </c>
      <c r="D183" s="27" t="s">
        <v>77</v>
      </c>
      <c r="E183" s="27" t="n">
        <f aca="false">3+3+3+3+6+3+6+6</f>
        <v>33</v>
      </c>
      <c r="F183" s="42" t="n">
        <v>15.77</v>
      </c>
      <c r="G183" s="29" t="n">
        <f aca="false">SUM(E183*F183)</f>
        <v>520.41</v>
      </c>
      <c r="H183" s="29" t="n">
        <f aca="false">G183*(1+$H$47)</f>
        <v>637.346127</v>
      </c>
    </row>
    <row r="184" customFormat="false" ht="15" hidden="false" customHeight="false" outlineLevel="0" collapsed="false">
      <c r="A184" s="24" t="s">
        <v>381</v>
      </c>
      <c r="B184" s="25" t="s">
        <v>129</v>
      </c>
      <c r="C184" s="71" t="s">
        <v>323</v>
      </c>
      <c r="D184" s="27" t="s">
        <v>324</v>
      </c>
      <c r="E184" s="27" t="n">
        <v>60</v>
      </c>
      <c r="F184" s="42" t="n">
        <v>102</v>
      </c>
      <c r="G184" s="29" t="n">
        <f aca="false">SUM(E184*F184)</f>
        <v>6120</v>
      </c>
      <c r="H184" s="29" t="n">
        <f aca="false">G184*(1+$H$47)</f>
        <v>7495.164</v>
      </c>
    </row>
    <row r="185" customFormat="false" ht="15.75" hidden="false" customHeight="false" outlineLevel="0" collapsed="false">
      <c r="A185" s="21" t="n">
        <v>11</v>
      </c>
      <c r="B185" s="22" t="s">
        <v>382</v>
      </c>
      <c r="C185" s="30"/>
      <c r="D185" s="30"/>
      <c r="E185" s="75"/>
      <c r="F185" s="66"/>
      <c r="G185" s="23" t="n">
        <f aca="false">SUM(G186:G186)</f>
        <v>42900</v>
      </c>
      <c r="H185" s="23" t="n">
        <f aca="false">G185*(1+$H$47)</f>
        <v>52539.63</v>
      </c>
    </row>
    <row r="186" customFormat="false" ht="60" hidden="false" customHeight="false" outlineLevel="0" collapsed="false">
      <c r="A186" s="49" t="s">
        <v>383</v>
      </c>
      <c r="B186" s="38" t="s">
        <v>277</v>
      </c>
      <c r="C186" s="58" t="s">
        <v>384</v>
      </c>
      <c r="D186" s="52" t="s">
        <v>385</v>
      </c>
      <c r="E186" s="52" t="n">
        <v>16500</v>
      </c>
      <c r="F186" s="39" t="n">
        <v>2.6</v>
      </c>
      <c r="G186" s="54" t="n">
        <f aca="false">SUM(E186*F186)</f>
        <v>42900</v>
      </c>
      <c r="H186" s="54" t="n">
        <f aca="false">G186*(1+$H$47)</f>
        <v>52539.63</v>
      </c>
    </row>
    <row r="187" customFormat="false" ht="15.75" hidden="false" customHeight="false" outlineLevel="0" collapsed="false">
      <c r="A187" s="83"/>
      <c r="B187" s="84"/>
      <c r="C187" s="85"/>
      <c r="D187" s="86" t="s">
        <v>386</v>
      </c>
      <c r="E187" s="86"/>
      <c r="F187" s="86"/>
      <c r="G187" s="86"/>
      <c r="H187" s="87" t="n">
        <f aca="false">SUM(G185,G181,G172,G161,G132,G128,G98,G85,G82,G52,G50)</f>
        <v>844353.561683</v>
      </c>
      <c r="I187" s="88"/>
    </row>
    <row r="188" customFormat="false" ht="15.75" hidden="false" customHeight="false" outlineLevel="0" collapsed="false">
      <c r="A188" s="89" t="s">
        <v>48</v>
      </c>
      <c r="B188" s="89"/>
      <c r="C188" s="89"/>
      <c r="D188" s="89"/>
      <c r="E188" s="89"/>
      <c r="F188" s="89"/>
      <c r="G188" s="89"/>
      <c r="H188" s="20" t="n">
        <f aca="false">SUM(H185,H181,H172,H161,H132,H128,H98,H85,H82,H52,H50)</f>
        <v>1034079.80699317</v>
      </c>
    </row>
    <row r="189" customFormat="false" ht="12.75" hidden="false" customHeight="false" outlineLevel="0" collapsed="false">
      <c r="A189" s="90"/>
      <c r="B189" s="91"/>
      <c r="C189" s="91"/>
      <c r="D189" s="91"/>
      <c r="E189" s="91"/>
      <c r="F189" s="91"/>
      <c r="G189" s="91"/>
      <c r="H189" s="91"/>
    </row>
  </sheetData>
  <mergeCells count="51">
    <mergeCell ref="A1:H1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A47:G47"/>
    <mergeCell ref="B50:F50"/>
    <mergeCell ref="B133:F133"/>
    <mergeCell ref="D187:G187"/>
    <mergeCell ref="A188:G188"/>
    <mergeCell ref="B189:H189"/>
  </mergeCells>
  <hyperlinks>
    <hyperlink ref="B154" r:id="rId1" display="04324/ORSE"/>
    <hyperlink ref="B156" r:id="rId2" display="04387/ORSE"/>
    <hyperlink ref="B158" r:id="rId3" display="07609/ORSE"/>
  </hyperlinks>
  <printOptions headings="false" gridLines="false" gridLinesSet="true" horizontalCentered="true" verticalCentered="false"/>
  <pageMargins left="0.7875" right="0.7875" top="1.33888888888889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&amp;C&amp;"ECOFONT VERA SANS,Regular"SUPERVISÃO DE OBRAS E REFORMAS - SOR
ANEXO II - TERMO DE REFERÊNCIA</oddHeader>
    <oddFooter>&amp;C&amp;"Arial1,Regular"Rua da Estrela, 421, Centro Histórico- Praia Grande – São Luís/MA – CEP 65010-200
Telefone: (98) 3221-1343 – Fax (98) 3231-0958
Página &amp;P de &amp;N</oddFooter>
  </headerFooter>
  <rowBreaks count="2" manualBreakCount="2">
    <brk id="90" man="true" max="16383" min="0"/>
    <brk id="16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2022-03-25T12:21:46Z</cp:lastPrinted>
  <dcterms:modified xsi:type="dcterms:W3CDTF">2022-04-19T14:53:08Z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